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笔试成绩" sheetId="1" r:id="rId1"/>
  </sheets>
  <definedNames>
    <definedName name="_xlnm._FilterDatabase" localSheetId="0" hidden="1">笔试成绩!$B$2:$J$107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<sst xmlns="http://schemas.openxmlformats.org/spreadsheetml/2006/main" count="116" uniqueCount="26">
  <si>
    <t>2025年沛县面向社会公开招聘编制教师进入资格复审人员名单</t>
  </si>
  <si>
    <t>序号</t>
  </si>
  <si>
    <t>岗位代码</t>
  </si>
  <si>
    <t>岗位名称</t>
  </si>
  <si>
    <t>姓名</t>
  </si>
  <si>
    <t>性别</t>
  </si>
  <si>
    <t>准考证号</t>
  </si>
  <si>
    <t>考场号</t>
  </si>
  <si>
    <t>座位号</t>
  </si>
  <si>
    <t xml:space="preserve"> 笔试成绩</t>
  </si>
  <si>
    <t>备注</t>
  </si>
  <si>
    <t>小学语文教师</t>
  </si>
  <si>
    <t>高中语文老师</t>
  </si>
  <si>
    <t>小学数学教师</t>
  </si>
  <si>
    <t>高中数学教师</t>
  </si>
  <si>
    <t>小学英语教师</t>
  </si>
  <si>
    <t>高中英语教师</t>
  </si>
  <si>
    <t>健康养老服务教学实训教师</t>
  </si>
  <si>
    <t>纺织类教师</t>
  </si>
  <si>
    <t>小学音乐教师</t>
  </si>
  <si>
    <t>小学体育教师</t>
  </si>
  <si>
    <t>幼儿园教师</t>
  </si>
  <si>
    <t>小学美术教师</t>
  </si>
  <si>
    <t>特殊教育教师</t>
  </si>
  <si>
    <t>机电类教师</t>
  </si>
  <si>
    <t>高中化学教师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</si>
</sst>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tabSelected="1" workbookViewId="0">
      <selection activeCell="N9" sqref="N9"/>
    </sheetView>
  </sheetViews>
  <sheetFormatPr defaultColWidth="9" defaultRowHeight="15" customHeight="1"/>
  <cols>
    <col min="1" max="1" width="5.875" style="1" customWidth="1"/>
    <col min="2" max="2" width="7.5" style="1" customWidth="1"/>
    <col min="3" max="3" width="15.875" style="1" customWidth="1"/>
    <col min="4" max="4" width="9.5" style="1" customWidth="1"/>
    <col min="5" max="5" width="4.5" style="1" customWidth="1"/>
    <col min="6" max="6" width="11.75" style="1" customWidth="1"/>
    <col min="7" max="8" width="7.125" style="1" customWidth="1"/>
    <col min="9" max="9" width="9" style="1"/>
    <col min="10" max="10" width="5.75" style="1" customWidth="1"/>
    <col min="1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</row>
    <row r="3" customHeight="1" spans="1:10">
      <c r="A3" s="3">
        <v>1</v>
      </c>
      <c r="B3" s="3" t="str">
        <f t="shared" ref="B3:B8" si="0">"0102"</f>
        <v>0102</v>
      </c>
      <c r="C3" s="3" t="s">
        <v>11</v>
      </c>
      <c r="D3" s="3" t="str">
        <f>"钱路路"</f>
        <v>钱路路</v>
      </c>
      <c r="E3" s="3" t="str">
        <f t="shared" ref="E3:E8" si="1">"女"</f>
        <v>女</v>
      </c>
      <c r="F3" s="3" t="str">
        <f>"2507010121"</f>
        <v>2507010121</v>
      </c>
      <c r="G3" s="3" t="str">
        <f>"01"</f>
        <v>01</v>
      </c>
      <c r="H3" s="3" t="str">
        <f>"21"</f>
        <v>21</v>
      </c>
      <c r="I3" s="4">
        <v>89</v>
      </c>
      <c r="J3" s="3"/>
    </row>
    <row r="4" customHeight="1" spans="1:10">
      <c r="A4" s="3">
        <f>A3+1</f>
        <v>2</v>
      </c>
      <c r="B4" s="3" t="str">
        <f t="shared" si="0"/>
        <v>0102</v>
      </c>
      <c r="C4" s="3" t="s">
        <v>11</v>
      </c>
      <c r="D4" s="3" t="str">
        <f>"林玉洁"</f>
        <v>林玉洁</v>
      </c>
      <c r="E4" s="3" t="str">
        <f t="shared" si="1"/>
        <v>女</v>
      </c>
      <c r="F4" s="3" t="str">
        <f>"2507011011"</f>
        <v>2507011011</v>
      </c>
      <c r="G4" s="3" t="str">
        <f>"10"</f>
        <v>10</v>
      </c>
      <c r="H4" s="3" t="str">
        <f>"11"</f>
        <v>11</v>
      </c>
      <c r="I4" s="4">
        <v>85.5</v>
      </c>
      <c r="J4" s="3"/>
    </row>
    <row r="5" customHeight="1" spans="1:10">
      <c r="A5" s="3">
        <f t="shared" ref="A5:A68" si="2">A4+1</f>
        <v>3</v>
      </c>
      <c r="B5" s="3" t="str">
        <f t="shared" si="0"/>
        <v>0102</v>
      </c>
      <c r="C5" s="3" t="s">
        <v>11</v>
      </c>
      <c r="D5" s="3" t="str">
        <f>"黄玮"</f>
        <v>黄玮</v>
      </c>
      <c r="E5" s="3" t="str">
        <f t="shared" si="1"/>
        <v>女</v>
      </c>
      <c r="F5" s="3" t="str">
        <f>"2507011221"</f>
        <v>2507011221</v>
      </c>
      <c r="G5" s="3" t="str">
        <f>"12"</f>
        <v>12</v>
      </c>
      <c r="H5" s="3" t="str">
        <f>"21"</f>
        <v>21</v>
      </c>
      <c r="I5" s="4">
        <v>85.5</v>
      </c>
      <c r="J5" s="3"/>
    </row>
    <row r="6" customHeight="1" spans="1:10">
      <c r="A6" s="3">
        <f t="shared" si="2"/>
        <v>4</v>
      </c>
      <c r="B6" s="3" t="str">
        <f t="shared" si="0"/>
        <v>0102</v>
      </c>
      <c r="C6" s="3" t="s">
        <v>11</v>
      </c>
      <c r="D6" s="3" t="str">
        <f>"族彤彤"</f>
        <v>族彤彤</v>
      </c>
      <c r="E6" s="3" t="str">
        <f t="shared" si="1"/>
        <v>女</v>
      </c>
      <c r="F6" s="3" t="str">
        <f>"2507010606"</f>
        <v>2507010606</v>
      </c>
      <c r="G6" s="3" t="str">
        <f>"06"</f>
        <v>06</v>
      </c>
      <c r="H6" s="3" t="str">
        <f>"06"</f>
        <v>06</v>
      </c>
      <c r="I6" s="4">
        <v>85</v>
      </c>
      <c r="J6" s="3"/>
    </row>
    <row r="7" customHeight="1" spans="1:10">
      <c r="A7" s="3">
        <f t="shared" si="2"/>
        <v>5</v>
      </c>
      <c r="B7" s="3" t="str">
        <f t="shared" si="0"/>
        <v>0102</v>
      </c>
      <c r="C7" s="3" t="s">
        <v>11</v>
      </c>
      <c r="D7" s="3" t="str">
        <f>"尹银银"</f>
        <v>尹银银</v>
      </c>
      <c r="E7" s="3" t="str">
        <f t="shared" si="1"/>
        <v>女</v>
      </c>
      <c r="F7" s="3" t="str">
        <f>"2507010118"</f>
        <v>2507010118</v>
      </c>
      <c r="G7" s="3" t="str">
        <f>"01"</f>
        <v>01</v>
      </c>
      <c r="H7" s="3" t="str">
        <f>"18"</f>
        <v>18</v>
      </c>
      <c r="I7" s="4">
        <v>84.5</v>
      </c>
      <c r="J7" s="3"/>
    </row>
    <row r="8" customHeight="1" spans="1:10">
      <c r="A8" s="3">
        <f t="shared" si="2"/>
        <v>6</v>
      </c>
      <c r="B8" s="3" t="str">
        <f t="shared" si="0"/>
        <v>0102</v>
      </c>
      <c r="C8" s="3" t="s">
        <v>11</v>
      </c>
      <c r="D8" s="3" t="str">
        <f>"马静"</f>
        <v>马静</v>
      </c>
      <c r="E8" s="3" t="str">
        <f t="shared" si="1"/>
        <v>女</v>
      </c>
      <c r="F8" s="3" t="str">
        <f>"2507011016"</f>
        <v>2507011016</v>
      </c>
      <c r="G8" s="3" t="str">
        <f>"10"</f>
        <v>10</v>
      </c>
      <c r="H8" s="3" t="str">
        <f>"16"</f>
        <v>16</v>
      </c>
      <c r="I8" s="4">
        <v>84.5</v>
      </c>
      <c r="J8" s="3"/>
    </row>
    <row r="9" customHeight="1" spans="1:10">
      <c r="A9" s="3">
        <f t="shared" si="2"/>
        <v>7</v>
      </c>
      <c r="B9" s="3" t="str">
        <f t="shared" ref="B9:B11" si="3">"0118"</f>
        <v>0118</v>
      </c>
      <c r="C9" s="3" t="s">
        <v>12</v>
      </c>
      <c r="D9" s="3" t="str">
        <f>"孟露"</f>
        <v>孟露</v>
      </c>
      <c r="E9" s="3" t="str">
        <f t="shared" ref="E9:E12" si="4">"女"</f>
        <v>女</v>
      </c>
      <c r="F9" s="3" t="str">
        <f>"2507011517"</f>
        <v>2507011517</v>
      </c>
      <c r="G9" s="3" t="str">
        <f>"15"</f>
        <v>15</v>
      </c>
      <c r="H9" s="3" t="str">
        <f>"17"</f>
        <v>17</v>
      </c>
      <c r="I9" s="4">
        <v>88.5</v>
      </c>
      <c r="J9" s="3"/>
    </row>
    <row r="10" customHeight="1" spans="1:10">
      <c r="A10" s="3">
        <f t="shared" si="2"/>
        <v>8</v>
      </c>
      <c r="B10" s="3" t="str">
        <f t="shared" si="3"/>
        <v>0118</v>
      </c>
      <c r="C10" s="3" t="s">
        <v>12</v>
      </c>
      <c r="D10" s="3" t="str">
        <f>"陈秋"</f>
        <v>陈秋</v>
      </c>
      <c r="E10" s="3" t="str">
        <f t="shared" si="4"/>
        <v>女</v>
      </c>
      <c r="F10" s="3" t="str">
        <f>"2507011609"</f>
        <v>2507011609</v>
      </c>
      <c r="G10" s="3" t="str">
        <f>"16"</f>
        <v>16</v>
      </c>
      <c r="H10" s="3" t="str">
        <f>"09"</f>
        <v>09</v>
      </c>
      <c r="I10" s="4">
        <v>83.5</v>
      </c>
      <c r="J10" s="3"/>
    </row>
    <row r="11" customHeight="1" spans="1:10">
      <c r="A11" s="3">
        <f t="shared" si="2"/>
        <v>9</v>
      </c>
      <c r="B11" s="3" t="str">
        <f t="shared" si="3"/>
        <v>0118</v>
      </c>
      <c r="C11" s="3" t="s">
        <v>12</v>
      </c>
      <c r="D11" s="3" t="str">
        <f>"李秉灿"</f>
        <v>李秉灿</v>
      </c>
      <c r="E11" s="3" t="str">
        <f t="shared" si="4"/>
        <v>女</v>
      </c>
      <c r="F11" s="3" t="str">
        <f>"2507011613"</f>
        <v>2507011613</v>
      </c>
      <c r="G11" s="3" t="str">
        <f>"16"</f>
        <v>16</v>
      </c>
      <c r="H11" s="3" t="str">
        <f>"13"</f>
        <v>13</v>
      </c>
      <c r="I11" s="4">
        <v>83</v>
      </c>
      <c r="J11" s="3"/>
    </row>
    <row r="12" customHeight="1" spans="1:10">
      <c r="A12" s="3">
        <f t="shared" si="2"/>
        <v>10</v>
      </c>
      <c r="B12" s="3" t="str">
        <f t="shared" ref="B12:B17" si="5">"0103"</f>
        <v>0103</v>
      </c>
      <c r="C12" s="3" t="s">
        <v>13</v>
      </c>
      <c r="D12" s="3" t="str">
        <f>"张小灵"</f>
        <v>张小灵</v>
      </c>
      <c r="E12" s="3" t="str">
        <f t="shared" si="4"/>
        <v>女</v>
      </c>
      <c r="F12" s="3" t="str">
        <f>"2507012206"</f>
        <v>2507012206</v>
      </c>
      <c r="G12" s="3" t="str">
        <f>"22"</f>
        <v>22</v>
      </c>
      <c r="H12" s="3" t="str">
        <f>"06"</f>
        <v>06</v>
      </c>
      <c r="I12" s="4">
        <v>73.9</v>
      </c>
      <c r="J12" s="3"/>
    </row>
    <row r="13" customHeight="1" spans="1:10">
      <c r="A13" s="3">
        <f t="shared" si="2"/>
        <v>11</v>
      </c>
      <c r="B13" s="3" t="str">
        <f t="shared" si="5"/>
        <v>0103</v>
      </c>
      <c r="C13" s="3" t="s">
        <v>13</v>
      </c>
      <c r="D13" s="3" t="str">
        <f>"谢阳阳"</f>
        <v>谢阳阳</v>
      </c>
      <c r="E13" s="3" t="str">
        <f>"男"</f>
        <v>男</v>
      </c>
      <c r="F13" s="3" t="str">
        <f>"2507011925"</f>
        <v>2507011925</v>
      </c>
      <c r="G13" s="3" t="str">
        <f>"19"</f>
        <v>19</v>
      </c>
      <c r="H13" s="3" t="str">
        <f>"25"</f>
        <v>25</v>
      </c>
      <c r="I13" s="4">
        <v>71.2</v>
      </c>
      <c r="J13" s="3"/>
    </row>
    <row r="14" customHeight="1" spans="1:10">
      <c r="A14" s="3">
        <f t="shared" si="2"/>
        <v>12</v>
      </c>
      <c r="B14" s="3" t="str">
        <f t="shared" si="5"/>
        <v>0103</v>
      </c>
      <c r="C14" s="3" t="s">
        <v>13</v>
      </c>
      <c r="D14" s="3" t="str">
        <f>"李佳桐"</f>
        <v>李佳桐</v>
      </c>
      <c r="E14" s="3" t="str">
        <f t="shared" ref="E14:E17" si="6">"女"</f>
        <v>女</v>
      </c>
      <c r="F14" s="3" t="str">
        <f>"2507011913"</f>
        <v>2507011913</v>
      </c>
      <c r="G14" s="3" t="str">
        <f>"19"</f>
        <v>19</v>
      </c>
      <c r="H14" s="3" t="str">
        <f>"13"</f>
        <v>13</v>
      </c>
      <c r="I14" s="4">
        <v>69.7</v>
      </c>
      <c r="J14" s="3"/>
    </row>
    <row r="15" customHeight="1" spans="1:10">
      <c r="A15" s="3">
        <f t="shared" si="2"/>
        <v>13</v>
      </c>
      <c r="B15" s="3" t="str">
        <f t="shared" si="5"/>
        <v>0103</v>
      </c>
      <c r="C15" s="3" t="s">
        <v>13</v>
      </c>
      <c r="D15" s="3" t="str">
        <f>"陈昕羽"</f>
        <v>陈昕羽</v>
      </c>
      <c r="E15" s="3" t="str">
        <f t="shared" si="6"/>
        <v>女</v>
      </c>
      <c r="F15" s="3" t="str">
        <f>"2507011903"</f>
        <v>2507011903</v>
      </c>
      <c r="G15" s="3" t="str">
        <f>"19"</f>
        <v>19</v>
      </c>
      <c r="H15" s="3" t="str">
        <f>"03"</f>
        <v>03</v>
      </c>
      <c r="I15" s="4">
        <v>69.2</v>
      </c>
      <c r="J15" s="3"/>
    </row>
    <row r="16" customHeight="1" spans="1:10">
      <c r="A16" s="3">
        <f t="shared" si="2"/>
        <v>14</v>
      </c>
      <c r="B16" s="3" t="str">
        <f t="shared" si="5"/>
        <v>0103</v>
      </c>
      <c r="C16" s="3" t="s">
        <v>13</v>
      </c>
      <c r="D16" s="3" t="str">
        <f>"王滢"</f>
        <v>王滢</v>
      </c>
      <c r="E16" s="3" t="str">
        <f t="shared" si="6"/>
        <v>女</v>
      </c>
      <c r="F16" s="3" t="str">
        <f>"2507012317"</f>
        <v>2507012317</v>
      </c>
      <c r="G16" s="3" t="str">
        <f>"23"</f>
        <v>23</v>
      </c>
      <c r="H16" s="3" t="str">
        <f>"17"</f>
        <v>17</v>
      </c>
      <c r="I16" s="4">
        <v>68.5</v>
      </c>
      <c r="J16" s="3"/>
    </row>
    <row r="17" customHeight="1" spans="1:10">
      <c r="A17" s="3">
        <f t="shared" si="2"/>
        <v>15</v>
      </c>
      <c r="B17" s="3" t="str">
        <f t="shared" si="5"/>
        <v>0103</v>
      </c>
      <c r="C17" s="3" t="s">
        <v>13</v>
      </c>
      <c r="D17" s="3" t="str">
        <f>"房雨菲"</f>
        <v>房雨菲</v>
      </c>
      <c r="E17" s="3" t="str">
        <f t="shared" si="6"/>
        <v>女</v>
      </c>
      <c r="F17" s="3" t="str">
        <f>"2507012301"</f>
        <v>2507012301</v>
      </c>
      <c r="G17" s="3" t="str">
        <f>"23"</f>
        <v>23</v>
      </c>
      <c r="H17" s="3" t="str">
        <f>"01"</f>
        <v>01</v>
      </c>
      <c r="I17" s="4">
        <v>68.2</v>
      </c>
      <c r="J17" s="3"/>
    </row>
    <row r="18" customHeight="1" spans="1:10">
      <c r="A18" s="3">
        <f t="shared" si="2"/>
        <v>16</v>
      </c>
      <c r="B18" s="3" t="str">
        <f t="shared" ref="B18:B20" si="7">"0119"</f>
        <v>0119</v>
      </c>
      <c r="C18" s="3" t="s">
        <v>14</v>
      </c>
      <c r="D18" s="3" t="str">
        <f>"孙婷"</f>
        <v>孙婷</v>
      </c>
      <c r="E18" s="3" t="str">
        <f t="shared" ref="E18:E20" si="8">"女"</f>
        <v>女</v>
      </c>
      <c r="F18" s="3" t="str">
        <f>"2507012404"</f>
        <v>2507012404</v>
      </c>
      <c r="G18" s="3" t="str">
        <f t="shared" ref="G18:G20" si="9">"24"</f>
        <v>24</v>
      </c>
      <c r="H18" s="3" t="str">
        <f>"04"</f>
        <v>04</v>
      </c>
      <c r="I18" s="4">
        <v>73.5</v>
      </c>
      <c r="J18" s="3"/>
    </row>
    <row r="19" customHeight="1" spans="1:10">
      <c r="A19" s="3">
        <f t="shared" si="2"/>
        <v>17</v>
      </c>
      <c r="B19" s="3" t="str">
        <f t="shared" si="7"/>
        <v>0119</v>
      </c>
      <c r="C19" s="3" t="s">
        <v>14</v>
      </c>
      <c r="D19" s="3" t="str">
        <f>"颜荣"</f>
        <v>颜荣</v>
      </c>
      <c r="E19" s="3" t="str">
        <f t="shared" si="8"/>
        <v>女</v>
      </c>
      <c r="F19" s="3" t="str">
        <f>"2507012410"</f>
        <v>2507012410</v>
      </c>
      <c r="G19" s="3" t="str">
        <f t="shared" si="9"/>
        <v>24</v>
      </c>
      <c r="H19" s="3" t="str">
        <f>"10"</f>
        <v>10</v>
      </c>
      <c r="I19" s="4">
        <v>63</v>
      </c>
      <c r="J19" s="3"/>
    </row>
    <row r="20" customHeight="1" spans="1:10">
      <c r="A20" s="3">
        <f t="shared" si="2"/>
        <v>18</v>
      </c>
      <c r="B20" s="3" t="str">
        <f t="shared" si="7"/>
        <v>0119</v>
      </c>
      <c r="C20" s="3" t="s">
        <v>14</v>
      </c>
      <c r="D20" s="3" t="str">
        <f>"刘思宇"</f>
        <v>刘思宇</v>
      </c>
      <c r="E20" s="3" t="str">
        <f t="shared" si="8"/>
        <v>女</v>
      </c>
      <c r="F20" s="3" t="str">
        <f>"2507012424"</f>
        <v>2507012424</v>
      </c>
      <c r="G20" s="3" t="str">
        <f t="shared" si="9"/>
        <v>24</v>
      </c>
      <c r="H20" s="3" t="str">
        <f>"24"</f>
        <v>24</v>
      </c>
      <c r="I20" s="4">
        <v>62.5</v>
      </c>
      <c r="J20" s="3"/>
    </row>
    <row r="21" customHeight="1" spans="1:10">
      <c r="A21" s="3">
        <f t="shared" si="2"/>
        <v>19</v>
      </c>
      <c r="B21" s="3" t="str">
        <f t="shared" ref="B21:B26" si="10">"0104"</f>
        <v>0104</v>
      </c>
      <c r="C21" s="3" t="s">
        <v>15</v>
      </c>
      <c r="D21" s="3" t="str">
        <f>"伦悦"</f>
        <v>伦悦</v>
      </c>
      <c r="E21" s="3" t="str">
        <f t="shared" ref="E21:E26" si="11">"女"</f>
        <v>女</v>
      </c>
      <c r="F21" s="3" t="str">
        <f>"2507013008"</f>
        <v>2507013008</v>
      </c>
      <c r="G21" s="3" t="str">
        <f>"30"</f>
        <v>30</v>
      </c>
      <c r="H21" s="3" t="str">
        <f>"08"</f>
        <v>08</v>
      </c>
      <c r="I21" s="4">
        <v>79.4</v>
      </c>
      <c r="J21" s="3"/>
    </row>
    <row r="22" customHeight="1" spans="1:10">
      <c r="A22" s="3">
        <f t="shared" si="2"/>
        <v>20</v>
      </c>
      <c r="B22" s="3" t="str">
        <f t="shared" si="10"/>
        <v>0104</v>
      </c>
      <c r="C22" s="3" t="s">
        <v>15</v>
      </c>
      <c r="D22" s="3" t="str">
        <f>"凌珑方"</f>
        <v>凌珑方</v>
      </c>
      <c r="E22" s="3" t="str">
        <f t="shared" si="11"/>
        <v>女</v>
      </c>
      <c r="F22" s="3" t="str">
        <f>"2507012923"</f>
        <v>2507012923</v>
      </c>
      <c r="G22" s="3" t="str">
        <f>"29"</f>
        <v>29</v>
      </c>
      <c r="H22" s="3" t="str">
        <f>"23"</f>
        <v>23</v>
      </c>
      <c r="I22" s="4">
        <v>78.9</v>
      </c>
      <c r="J22" s="3"/>
    </row>
    <row r="23" customHeight="1" spans="1:10">
      <c r="A23" s="3">
        <f t="shared" si="2"/>
        <v>21</v>
      </c>
      <c r="B23" s="3" t="str">
        <f t="shared" si="10"/>
        <v>0104</v>
      </c>
      <c r="C23" s="3" t="s">
        <v>15</v>
      </c>
      <c r="D23" s="3" t="str">
        <f>"刘礼蔚"</f>
        <v>刘礼蔚</v>
      </c>
      <c r="E23" s="3" t="str">
        <f t="shared" si="11"/>
        <v>女</v>
      </c>
      <c r="F23" s="3" t="str">
        <f>"2507012507"</f>
        <v>2507012507</v>
      </c>
      <c r="G23" s="3" t="str">
        <f>"25"</f>
        <v>25</v>
      </c>
      <c r="H23" s="3" t="str">
        <f>"07"</f>
        <v>07</v>
      </c>
      <c r="I23" s="4">
        <v>78.3</v>
      </c>
      <c r="J23" s="3"/>
    </row>
    <row r="24" customHeight="1" spans="1:10">
      <c r="A24" s="3">
        <f t="shared" si="2"/>
        <v>22</v>
      </c>
      <c r="B24" s="3" t="str">
        <f t="shared" si="10"/>
        <v>0104</v>
      </c>
      <c r="C24" s="3" t="s">
        <v>15</v>
      </c>
      <c r="D24" s="3" t="str">
        <f>"朱静怡"</f>
        <v>朱静怡</v>
      </c>
      <c r="E24" s="3" t="str">
        <f t="shared" si="11"/>
        <v>女</v>
      </c>
      <c r="F24" s="3" t="str">
        <f>"2507012629"</f>
        <v>2507012629</v>
      </c>
      <c r="G24" s="3" t="str">
        <f>"26"</f>
        <v>26</v>
      </c>
      <c r="H24" s="3" t="str">
        <f>"29"</f>
        <v>29</v>
      </c>
      <c r="I24" s="4">
        <v>78.2</v>
      </c>
      <c r="J24" s="3"/>
    </row>
    <row r="25" customHeight="1" spans="1:10">
      <c r="A25" s="3">
        <f t="shared" si="2"/>
        <v>23</v>
      </c>
      <c r="B25" s="3" t="str">
        <f t="shared" si="10"/>
        <v>0104</v>
      </c>
      <c r="C25" s="3" t="s">
        <v>15</v>
      </c>
      <c r="D25" s="3" t="str">
        <f>"梁雨晴"</f>
        <v>梁雨晴</v>
      </c>
      <c r="E25" s="3" t="str">
        <f t="shared" si="11"/>
        <v>女</v>
      </c>
      <c r="F25" s="3" t="str">
        <f>"2507013016"</f>
        <v>2507013016</v>
      </c>
      <c r="G25" s="3" t="str">
        <f>"30"</f>
        <v>30</v>
      </c>
      <c r="H25" s="3" t="str">
        <f>"16"</f>
        <v>16</v>
      </c>
      <c r="I25" s="4">
        <v>78</v>
      </c>
      <c r="J25" s="3"/>
    </row>
    <row r="26" customHeight="1" spans="1:10">
      <c r="A26" s="3">
        <f t="shared" si="2"/>
        <v>24</v>
      </c>
      <c r="B26" s="3" t="str">
        <f t="shared" si="10"/>
        <v>0104</v>
      </c>
      <c r="C26" s="3" t="s">
        <v>15</v>
      </c>
      <c r="D26" s="3" t="str">
        <f>"李莉"</f>
        <v>李莉</v>
      </c>
      <c r="E26" s="3" t="str">
        <f t="shared" si="11"/>
        <v>女</v>
      </c>
      <c r="F26" s="3" t="str">
        <f>"2507012701"</f>
        <v>2507012701</v>
      </c>
      <c r="G26" s="3" t="str">
        <f>"27"</f>
        <v>27</v>
      </c>
      <c r="H26" s="3" t="str">
        <f>"01"</f>
        <v>01</v>
      </c>
      <c r="I26" s="4">
        <v>77.6</v>
      </c>
      <c r="J26" s="3"/>
    </row>
    <row r="27" customHeight="1" spans="1:10">
      <c r="A27" s="3">
        <f t="shared" si="2"/>
        <v>25</v>
      </c>
      <c r="B27" s="3" t="str">
        <f t="shared" ref="B27:B35" si="12">"0120"</f>
        <v>0120</v>
      </c>
      <c r="C27" s="3" t="s">
        <v>16</v>
      </c>
      <c r="D27" s="3" t="str">
        <f>"景向心"</f>
        <v>景向心</v>
      </c>
      <c r="E27" s="3" t="str">
        <f t="shared" ref="E27:E33" si="13">"女"</f>
        <v>女</v>
      </c>
      <c r="F27" s="3" t="str">
        <f>"2507013214"</f>
        <v>2507013214</v>
      </c>
      <c r="G27" s="3" t="str">
        <f>"32"</f>
        <v>32</v>
      </c>
      <c r="H27" s="3" t="str">
        <f>"14"</f>
        <v>14</v>
      </c>
      <c r="I27" s="4">
        <v>69.8</v>
      </c>
      <c r="J27" s="3"/>
    </row>
    <row r="28" customHeight="1" spans="1:10">
      <c r="A28" s="3">
        <f t="shared" si="2"/>
        <v>26</v>
      </c>
      <c r="B28" s="3" t="str">
        <f t="shared" si="12"/>
        <v>0120</v>
      </c>
      <c r="C28" s="3" t="s">
        <v>16</v>
      </c>
      <c r="D28" s="3" t="str">
        <f>"张玥"</f>
        <v>张玥</v>
      </c>
      <c r="E28" s="3" t="str">
        <f t="shared" si="13"/>
        <v>女</v>
      </c>
      <c r="F28" s="3" t="str">
        <f>"2507013504"</f>
        <v>2507013504</v>
      </c>
      <c r="G28" s="3" t="str">
        <f>"35"</f>
        <v>35</v>
      </c>
      <c r="H28" s="3" t="str">
        <f>"04"</f>
        <v>04</v>
      </c>
      <c r="I28" s="4">
        <v>69.3</v>
      </c>
      <c r="J28" s="3"/>
    </row>
    <row r="29" customHeight="1" spans="1:10">
      <c r="A29" s="3">
        <f t="shared" si="2"/>
        <v>27</v>
      </c>
      <c r="B29" s="3" t="str">
        <f t="shared" si="12"/>
        <v>0120</v>
      </c>
      <c r="C29" s="3" t="s">
        <v>16</v>
      </c>
      <c r="D29" s="3" t="str">
        <f>"郭芳芳"</f>
        <v>郭芳芳</v>
      </c>
      <c r="E29" s="3" t="str">
        <f t="shared" si="13"/>
        <v>女</v>
      </c>
      <c r="F29" s="3" t="str">
        <f>"2507013317"</f>
        <v>2507013317</v>
      </c>
      <c r="G29" s="3" t="str">
        <f>"33"</f>
        <v>33</v>
      </c>
      <c r="H29" s="3" t="str">
        <f>"17"</f>
        <v>17</v>
      </c>
      <c r="I29" s="4">
        <v>68.5</v>
      </c>
      <c r="J29" s="3"/>
    </row>
    <row r="30" customHeight="1" spans="1:10">
      <c r="A30" s="3">
        <f t="shared" si="2"/>
        <v>28</v>
      </c>
      <c r="B30" s="3" t="str">
        <f t="shared" si="12"/>
        <v>0120</v>
      </c>
      <c r="C30" s="3" t="s">
        <v>16</v>
      </c>
      <c r="D30" s="3" t="str">
        <f>"武景"</f>
        <v>武景</v>
      </c>
      <c r="E30" s="3" t="str">
        <f t="shared" si="13"/>
        <v>女</v>
      </c>
      <c r="F30" s="3" t="str">
        <f>"2507013210"</f>
        <v>2507013210</v>
      </c>
      <c r="G30" s="3" t="str">
        <f>"32"</f>
        <v>32</v>
      </c>
      <c r="H30" s="3" t="str">
        <f>"10"</f>
        <v>10</v>
      </c>
      <c r="I30" s="4">
        <v>67.3</v>
      </c>
      <c r="J30" s="3"/>
    </row>
    <row r="31" customHeight="1" spans="1:10">
      <c r="A31" s="3">
        <f t="shared" si="2"/>
        <v>29</v>
      </c>
      <c r="B31" s="3" t="str">
        <f t="shared" si="12"/>
        <v>0120</v>
      </c>
      <c r="C31" s="3" t="s">
        <v>16</v>
      </c>
      <c r="D31" s="3" t="str">
        <f>"吴晨"</f>
        <v>吴晨</v>
      </c>
      <c r="E31" s="3" t="str">
        <f t="shared" si="13"/>
        <v>女</v>
      </c>
      <c r="F31" s="3" t="str">
        <f>"2507013609"</f>
        <v>2507013609</v>
      </c>
      <c r="G31" s="3" t="str">
        <f>"36"</f>
        <v>36</v>
      </c>
      <c r="H31" s="3" t="str">
        <f>"09"</f>
        <v>09</v>
      </c>
      <c r="I31" s="4">
        <v>67.3</v>
      </c>
      <c r="J31" s="3"/>
    </row>
    <row r="32" customHeight="1" spans="1:10">
      <c r="A32" s="3">
        <f t="shared" si="2"/>
        <v>30</v>
      </c>
      <c r="B32" s="3" t="str">
        <f t="shared" si="12"/>
        <v>0120</v>
      </c>
      <c r="C32" s="3" t="s">
        <v>16</v>
      </c>
      <c r="D32" s="3" t="str">
        <f>"姜文静"</f>
        <v>姜文静</v>
      </c>
      <c r="E32" s="3" t="str">
        <f t="shared" si="13"/>
        <v>女</v>
      </c>
      <c r="F32" s="3" t="str">
        <f>"2507013522"</f>
        <v>2507013522</v>
      </c>
      <c r="G32" s="3" t="str">
        <f>"35"</f>
        <v>35</v>
      </c>
      <c r="H32" s="3" t="str">
        <f>"22"</f>
        <v>22</v>
      </c>
      <c r="I32" s="4">
        <v>67</v>
      </c>
      <c r="J32" s="3"/>
    </row>
    <row r="33" customHeight="1" spans="1:10">
      <c r="A33" s="3">
        <f t="shared" si="2"/>
        <v>31</v>
      </c>
      <c r="B33" s="3" t="str">
        <f t="shared" si="12"/>
        <v>0120</v>
      </c>
      <c r="C33" s="3" t="s">
        <v>16</v>
      </c>
      <c r="D33" s="3" t="str">
        <f>"徐奇缘"</f>
        <v>徐奇缘</v>
      </c>
      <c r="E33" s="3" t="str">
        <f t="shared" si="13"/>
        <v>女</v>
      </c>
      <c r="F33" s="3" t="str">
        <f>"2507013216"</f>
        <v>2507013216</v>
      </c>
      <c r="G33" s="3" t="str">
        <f>"32"</f>
        <v>32</v>
      </c>
      <c r="H33" s="3" t="str">
        <f>"16"</f>
        <v>16</v>
      </c>
      <c r="I33" s="4">
        <v>66.8</v>
      </c>
      <c r="J33" s="3"/>
    </row>
    <row r="34" customHeight="1" spans="1:10">
      <c r="A34" s="3">
        <f t="shared" si="2"/>
        <v>32</v>
      </c>
      <c r="B34" s="3" t="str">
        <f t="shared" si="12"/>
        <v>0120</v>
      </c>
      <c r="C34" s="3" t="s">
        <v>16</v>
      </c>
      <c r="D34" s="3" t="str">
        <f>"聂印"</f>
        <v>聂印</v>
      </c>
      <c r="E34" s="3" t="str">
        <f>"男"</f>
        <v>男</v>
      </c>
      <c r="F34" s="3" t="str">
        <f>"2507013603"</f>
        <v>2507013603</v>
      </c>
      <c r="G34" s="3" t="str">
        <f>"36"</f>
        <v>36</v>
      </c>
      <c r="H34" s="3" t="str">
        <f>"03"</f>
        <v>03</v>
      </c>
      <c r="I34" s="4">
        <v>66.3</v>
      </c>
      <c r="J34" s="3"/>
    </row>
    <row r="35" customHeight="1" spans="1:10">
      <c r="A35" s="3">
        <f t="shared" si="2"/>
        <v>33</v>
      </c>
      <c r="B35" s="3" t="str">
        <f t="shared" si="12"/>
        <v>0120</v>
      </c>
      <c r="C35" s="3" t="s">
        <v>16</v>
      </c>
      <c r="D35" s="3" t="str">
        <f>"高令令"</f>
        <v>高令令</v>
      </c>
      <c r="E35" s="3" t="str">
        <f>"女"</f>
        <v>女</v>
      </c>
      <c r="F35" s="3" t="str">
        <f>"2507013328"</f>
        <v>2507013328</v>
      </c>
      <c r="G35" s="3" t="str">
        <f>"33"</f>
        <v>33</v>
      </c>
      <c r="H35" s="3" t="str">
        <f>"28"</f>
        <v>28</v>
      </c>
      <c r="I35" s="4">
        <v>66</v>
      </c>
      <c r="J35" s="3"/>
    </row>
    <row r="36" customHeight="1" spans="1:10">
      <c r="A36" s="3">
        <f t="shared" si="2"/>
        <v>34</v>
      </c>
      <c r="B36" s="3" t="str">
        <f t="shared" ref="B36:B40" si="14">"0123"</f>
        <v>0123</v>
      </c>
      <c r="C36" s="3" t="s">
        <v>17</v>
      </c>
      <c r="D36" s="3" t="str">
        <f>"闫心茹"</f>
        <v>闫心茹</v>
      </c>
      <c r="E36" s="3" t="str">
        <f t="shared" ref="E36:E41" si="15">"女"</f>
        <v>女</v>
      </c>
      <c r="F36" s="3" t="str">
        <f>"2507013617"</f>
        <v>2507013617</v>
      </c>
      <c r="G36" s="3" t="str">
        <f t="shared" ref="G36:G41" si="16">"36"</f>
        <v>36</v>
      </c>
      <c r="H36" s="3" t="str">
        <f>"17"</f>
        <v>17</v>
      </c>
      <c r="I36" s="4">
        <v>80</v>
      </c>
      <c r="J36" s="3"/>
    </row>
    <row r="37" customHeight="1" spans="1:10">
      <c r="A37" s="3">
        <f t="shared" si="2"/>
        <v>35</v>
      </c>
      <c r="B37" s="3" t="str">
        <f t="shared" si="14"/>
        <v>0123</v>
      </c>
      <c r="C37" s="3" t="s">
        <v>17</v>
      </c>
      <c r="D37" s="3" t="str">
        <f>"时铭"</f>
        <v>时铭</v>
      </c>
      <c r="E37" s="3" t="str">
        <f t="shared" si="15"/>
        <v>女</v>
      </c>
      <c r="F37" s="3" t="str">
        <f>"2507013618"</f>
        <v>2507013618</v>
      </c>
      <c r="G37" s="3" t="str">
        <f t="shared" si="16"/>
        <v>36</v>
      </c>
      <c r="H37" s="3" t="str">
        <f>"18"</f>
        <v>18</v>
      </c>
      <c r="I37" s="4">
        <v>79.9</v>
      </c>
      <c r="J37" s="3"/>
    </row>
    <row r="38" customHeight="1" spans="1:10">
      <c r="A38" s="3">
        <f t="shared" si="2"/>
        <v>36</v>
      </c>
      <c r="B38" s="3" t="str">
        <f t="shared" si="14"/>
        <v>0123</v>
      </c>
      <c r="C38" s="3" t="s">
        <v>17</v>
      </c>
      <c r="D38" s="3" t="str">
        <f>"赵青青"</f>
        <v>赵青青</v>
      </c>
      <c r="E38" s="3" t="str">
        <f t="shared" si="15"/>
        <v>女</v>
      </c>
      <c r="F38" s="3" t="str">
        <f>"2507013625"</f>
        <v>2507013625</v>
      </c>
      <c r="G38" s="3" t="str">
        <f t="shared" si="16"/>
        <v>36</v>
      </c>
      <c r="H38" s="3" t="str">
        <f>"25"</f>
        <v>25</v>
      </c>
      <c r="I38" s="4">
        <v>71.9</v>
      </c>
      <c r="J38" s="3"/>
    </row>
    <row r="39" customHeight="1" spans="1:10">
      <c r="A39" s="3">
        <f t="shared" si="2"/>
        <v>37</v>
      </c>
      <c r="B39" s="3" t="str">
        <f t="shared" si="14"/>
        <v>0123</v>
      </c>
      <c r="C39" s="3" t="s">
        <v>17</v>
      </c>
      <c r="D39" s="3" t="str">
        <f>"苗亚敏"</f>
        <v>苗亚敏</v>
      </c>
      <c r="E39" s="3" t="str">
        <f t="shared" si="15"/>
        <v>女</v>
      </c>
      <c r="F39" s="3" t="str">
        <f>"2507013620"</f>
        <v>2507013620</v>
      </c>
      <c r="G39" s="3" t="str">
        <f t="shared" si="16"/>
        <v>36</v>
      </c>
      <c r="H39" s="3" t="str">
        <f>"20"</f>
        <v>20</v>
      </c>
      <c r="I39" s="4">
        <v>71.3</v>
      </c>
      <c r="J39" s="3"/>
    </row>
    <row r="40" customHeight="1" spans="1:10">
      <c r="A40" s="3">
        <f t="shared" si="2"/>
        <v>38</v>
      </c>
      <c r="B40" s="3" t="str">
        <f t="shared" si="14"/>
        <v>0123</v>
      </c>
      <c r="C40" s="3" t="s">
        <v>17</v>
      </c>
      <c r="D40" s="3" t="str">
        <f>"刘箫轩"</f>
        <v>刘箫轩</v>
      </c>
      <c r="E40" s="3" t="str">
        <f t="shared" si="15"/>
        <v>女</v>
      </c>
      <c r="F40" s="3" t="str">
        <f>"2507013623"</f>
        <v>2507013623</v>
      </c>
      <c r="G40" s="3" t="str">
        <f t="shared" si="16"/>
        <v>36</v>
      </c>
      <c r="H40" s="3" t="str">
        <f>"23"</f>
        <v>23</v>
      </c>
      <c r="I40" s="4">
        <v>66.3</v>
      </c>
      <c r="J40" s="3"/>
    </row>
    <row r="41" customHeight="1" spans="1:10">
      <c r="A41" s="3">
        <f t="shared" si="2"/>
        <v>39</v>
      </c>
      <c r="B41" s="3" t="str">
        <f>"0124"</f>
        <v>0124</v>
      </c>
      <c r="C41" s="3" t="s">
        <v>18</v>
      </c>
      <c r="D41" s="3" t="str">
        <f>"贾伟"</f>
        <v>贾伟</v>
      </c>
      <c r="E41" s="3" t="str">
        <f t="shared" si="15"/>
        <v>女</v>
      </c>
      <c r="F41" s="3" t="str">
        <f>"2507013630"</f>
        <v>2507013630</v>
      </c>
      <c r="G41" s="3" t="str">
        <f t="shared" si="16"/>
        <v>36</v>
      </c>
      <c r="H41" s="3" t="str">
        <f>"30"</f>
        <v>30</v>
      </c>
      <c r="I41" s="4">
        <v>75</v>
      </c>
      <c r="J41" s="3"/>
    </row>
    <row r="42" customHeight="1" spans="1:10">
      <c r="A42" s="3">
        <f t="shared" si="2"/>
        <v>40</v>
      </c>
      <c r="B42" s="3" t="str">
        <f t="shared" ref="B42:B50" si="17">"0105"</f>
        <v>0105</v>
      </c>
      <c r="C42" s="3" t="s">
        <v>19</v>
      </c>
      <c r="D42" s="3" t="str">
        <f>"陈远畅"</f>
        <v>陈远畅</v>
      </c>
      <c r="E42" s="3" t="str">
        <f>"男"</f>
        <v>男</v>
      </c>
      <c r="F42" s="3" t="str">
        <f>"2507014622"</f>
        <v>2507014622</v>
      </c>
      <c r="G42" s="3" t="str">
        <f>"46"</f>
        <v>46</v>
      </c>
      <c r="H42" s="3" t="str">
        <f>"22"</f>
        <v>22</v>
      </c>
      <c r="I42" s="4">
        <v>74.8</v>
      </c>
      <c r="J42" s="3"/>
    </row>
    <row r="43" customHeight="1" spans="1:10">
      <c r="A43" s="3">
        <f t="shared" si="2"/>
        <v>41</v>
      </c>
      <c r="B43" s="3" t="str">
        <f t="shared" si="17"/>
        <v>0105</v>
      </c>
      <c r="C43" s="3" t="s">
        <v>19</v>
      </c>
      <c r="D43" s="3" t="str">
        <f>"赵晓晓"</f>
        <v>赵晓晓</v>
      </c>
      <c r="E43" s="3" t="str">
        <f>"女"</f>
        <v>女</v>
      </c>
      <c r="F43" s="3" t="str">
        <f>"2507014308"</f>
        <v>2507014308</v>
      </c>
      <c r="G43" s="3" t="str">
        <f>"43"</f>
        <v>43</v>
      </c>
      <c r="H43" s="3" t="str">
        <f>"08"</f>
        <v>08</v>
      </c>
      <c r="I43" s="4">
        <v>73.9</v>
      </c>
      <c r="J43" s="3"/>
    </row>
    <row r="44" customHeight="1" spans="1:10">
      <c r="A44" s="3">
        <f t="shared" si="2"/>
        <v>42</v>
      </c>
      <c r="B44" s="3" t="str">
        <f t="shared" si="17"/>
        <v>0105</v>
      </c>
      <c r="C44" s="3" t="s">
        <v>19</v>
      </c>
      <c r="D44" s="3" t="str">
        <f>"刘曼"</f>
        <v>刘曼</v>
      </c>
      <c r="E44" s="3" t="str">
        <f>"女"</f>
        <v>女</v>
      </c>
      <c r="F44" s="3" t="str">
        <f>"2507014509"</f>
        <v>2507014509</v>
      </c>
      <c r="G44" s="3" t="str">
        <f>"45"</f>
        <v>45</v>
      </c>
      <c r="H44" s="3" t="str">
        <f>"09"</f>
        <v>09</v>
      </c>
      <c r="I44" s="4">
        <v>72.6</v>
      </c>
      <c r="J44" s="3"/>
    </row>
    <row r="45" customHeight="1" spans="1:10">
      <c r="A45" s="3">
        <f t="shared" si="2"/>
        <v>43</v>
      </c>
      <c r="B45" s="3" t="str">
        <f t="shared" si="17"/>
        <v>0105</v>
      </c>
      <c r="C45" s="3" t="s">
        <v>19</v>
      </c>
      <c r="D45" s="3" t="str">
        <f>"杨紫"</f>
        <v>杨紫</v>
      </c>
      <c r="E45" s="3" t="str">
        <f>"女"</f>
        <v>女</v>
      </c>
      <c r="F45" s="3" t="str">
        <f>"2507014219"</f>
        <v>2507014219</v>
      </c>
      <c r="G45" s="3" t="str">
        <f>"42"</f>
        <v>42</v>
      </c>
      <c r="H45" s="3" t="str">
        <f>"19"</f>
        <v>19</v>
      </c>
      <c r="I45" s="4">
        <v>72.4</v>
      </c>
      <c r="J45" s="3"/>
    </row>
    <row r="46" customHeight="1" spans="1:10">
      <c r="A46" s="3">
        <f t="shared" si="2"/>
        <v>44</v>
      </c>
      <c r="B46" s="3" t="str">
        <f t="shared" si="17"/>
        <v>0105</v>
      </c>
      <c r="C46" s="3" t="s">
        <v>19</v>
      </c>
      <c r="D46" s="3" t="str">
        <f>"马文雅"</f>
        <v>马文雅</v>
      </c>
      <c r="E46" s="3" t="str">
        <f>"女"</f>
        <v>女</v>
      </c>
      <c r="F46" s="3" t="str">
        <f>"2507014318"</f>
        <v>2507014318</v>
      </c>
      <c r="G46" s="3" t="str">
        <f>"43"</f>
        <v>43</v>
      </c>
      <c r="H46" s="3" t="str">
        <f>"18"</f>
        <v>18</v>
      </c>
      <c r="I46" s="4">
        <v>72.2</v>
      </c>
      <c r="J46" s="3"/>
    </row>
    <row r="47" customHeight="1" spans="1:10">
      <c r="A47" s="3">
        <f t="shared" si="2"/>
        <v>45</v>
      </c>
      <c r="B47" s="3" t="str">
        <f t="shared" si="17"/>
        <v>0105</v>
      </c>
      <c r="C47" s="3" t="s">
        <v>19</v>
      </c>
      <c r="D47" s="3" t="str">
        <f>"李思勇"</f>
        <v>李思勇</v>
      </c>
      <c r="E47" s="3" t="str">
        <f>"男"</f>
        <v>男</v>
      </c>
      <c r="F47" s="3" t="str">
        <f>"2507014307"</f>
        <v>2507014307</v>
      </c>
      <c r="G47" s="3" t="str">
        <f>"43"</f>
        <v>43</v>
      </c>
      <c r="H47" s="3" t="str">
        <f>"07"</f>
        <v>07</v>
      </c>
      <c r="I47" s="4">
        <v>70.2</v>
      </c>
      <c r="J47" s="3"/>
    </row>
    <row r="48" customHeight="1" spans="1:10">
      <c r="A48" s="3">
        <f t="shared" si="2"/>
        <v>46</v>
      </c>
      <c r="B48" s="3" t="str">
        <f t="shared" si="17"/>
        <v>0105</v>
      </c>
      <c r="C48" s="3" t="s">
        <v>19</v>
      </c>
      <c r="D48" s="3" t="str">
        <f>"杨惠敏"</f>
        <v>杨惠敏</v>
      </c>
      <c r="E48" s="3" t="str">
        <f>"女"</f>
        <v>女</v>
      </c>
      <c r="F48" s="3" t="str">
        <f>"2507014627"</f>
        <v>2507014627</v>
      </c>
      <c r="G48" s="3" t="str">
        <f>"46"</f>
        <v>46</v>
      </c>
      <c r="H48" s="3" t="str">
        <f>"27"</f>
        <v>27</v>
      </c>
      <c r="I48" s="4">
        <v>70.2</v>
      </c>
      <c r="J48" s="3"/>
    </row>
    <row r="49" customHeight="1" spans="1:10">
      <c r="A49" s="3">
        <f t="shared" si="2"/>
        <v>47</v>
      </c>
      <c r="B49" s="3" t="str">
        <f t="shared" si="17"/>
        <v>0105</v>
      </c>
      <c r="C49" s="3" t="s">
        <v>19</v>
      </c>
      <c r="D49" s="3" t="str">
        <f>"路雯"</f>
        <v>路雯</v>
      </c>
      <c r="E49" s="3" t="str">
        <f>"女"</f>
        <v>女</v>
      </c>
      <c r="F49" s="3" t="str">
        <f>"2507013721"</f>
        <v>2507013721</v>
      </c>
      <c r="G49" s="3" t="str">
        <f>"37"</f>
        <v>37</v>
      </c>
      <c r="H49" s="3" t="str">
        <f>"21"</f>
        <v>21</v>
      </c>
      <c r="I49" s="4">
        <v>69.6</v>
      </c>
      <c r="J49" s="3"/>
    </row>
    <row r="50" customHeight="1" spans="1:10">
      <c r="A50" s="3">
        <f t="shared" si="2"/>
        <v>48</v>
      </c>
      <c r="B50" s="3" t="str">
        <f t="shared" si="17"/>
        <v>0105</v>
      </c>
      <c r="C50" s="3" t="s">
        <v>19</v>
      </c>
      <c r="D50" s="3" t="str">
        <f>"温淑涵"</f>
        <v>温淑涵</v>
      </c>
      <c r="E50" s="3" t="str">
        <f>"女"</f>
        <v>女</v>
      </c>
      <c r="F50" s="3" t="str">
        <f>"2507014621"</f>
        <v>2507014621</v>
      </c>
      <c r="G50" s="3" t="str">
        <f>"46"</f>
        <v>46</v>
      </c>
      <c r="H50" s="3" t="str">
        <f>"21"</f>
        <v>21</v>
      </c>
      <c r="I50" s="4">
        <v>69.4</v>
      </c>
      <c r="J50" s="3"/>
    </row>
    <row r="51" customHeight="1" spans="1:10">
      <c r="A51" s="3">
        <f t="shared" si="2"/>
        <v>49</v>
      </c>
      <c r="B51" s="3" t="str">
        <f t="shared" ref="B51:B77" si="18">"0106"</f>
        <v>0106</v>
      </c>
      <c r="C51" s="3" t="s">
        <v>20</v>
      </c>
      <c r="D51" s="3" t="str">
        <f>"李明馨"</f>
        <v>李明馨</v>
      </c>
      <c r="E51" s="3" t="str">
        <f t="shared" ref="E51" si="19">"女"</f>
        <v>女</v>
      </c>
      <c r="F51" s="3" t="str">
        <f>"2507014813"</f>
        <v>2507014813</v>
      </c>
      <c r="G51" s="3" t="str">
        <f>"48"</f>
        <v>48</v>
      </c>
      <c r="H51" s="3" t="str">
        <f>"13"</f>
        <v>13</v>
      </c>
      <c r="I51" s="4">
        <v>90.4</v>
      </c>
      <c r="J51" s="3"/>
    </row>
    <row r="52" customHeight="1" spans="1:10">
      <c r="A52" s="3">
        <f t="shared" si="2"/>
        <v>50</v>
      </c>
      <c r="B52" s="3" t="str">
        <f t="shared" si="18"/>
        <v>0106</v>
      </c>
      <c r="C52" s="3" t="s">
        <v>20</v>
      </c>
      <c r="D52" s="3" t="str">
        <f>"高瑞"</f>
        <v>高瑞</v>
      </c>
      <c r="E52" s="3" t="str">
        <f>"男"</f>
        <v>男</v>
      </c>
      <c r="F52" s="3" t="str">
        <f>"2507015616"</f>
        <v>2507015616</v>
      </c>
      <c r="G52" s="3" t="str">
        <f>"56"</f>
        <v>56</v>
      </c>
      <c r="H52" s="3" t="str">
        <f>"16"</f>
        <v>16</v>
      </c>
      <c r="I52" s="4">
        <v>88.4</v>
      </c>
      <c r="J52" s="3"/>
    </row>
    <row r="53" customHeight="1" spans="1:10">
      <c r="A53" s="3">
        <f t="shared" si="2"/>
        <v>51</v>
      </c>
      <c r="B53" s="3" t="str">
        <f t="shared" si="18"/>
        <v>0106</v>
      </c>
      <c r="C53" s="3" t="s">
        <v>20</v>
      </c>
      <c r="D53" s="3" t="str">
        <f>"肖天意"</f>
        <v>肖天意</v>
      </c>
      <c r="E53" s="3" t="str">
        <f>"男"</f>
        <v>男</v>
      </c>
      <c r="F53" s="3" t="str">
        <f>"2507015027"</f>
        <v>2507015027</v>
      </c>
      <c r="G53" s="3" t="str">
        <f>"50"</f>
        <v>50</v>
      </c>
      <c r="H53" s="3" t="str">
        <f>"27"</f>
        <v>27</v>
      </c>
      <c r="I53" s="4">
        <v>87.9</v>
      </c>
      <c r="J53" s="3"/>
    </row>
    <row r="54" customHeight="1" spans="1:10">
      <c r="A54" s="3">
        <f t="shared" si="2"/>
        <v>52</v>
      </c>
      <c r="B54" s="3" t="str">
        <f t="shared" si="18"/>
        <v>0106</v>
      </c>
      <c r="C54" s="3" t="s">
        <v>20</v>
      </c>
      <c r="D54" s="3" t="str">
        <f>"李萌萌"</f>
        <v>李萌萌</v>
      </c>
      <c r="E54" s="3" t="str">
        <f>"男"</f>
        <v>男</v>
      </c>
      <c r="F54" s="3" t="str">
        <f>"2507016023"</f>
        <v>2507016023</v>
      </c>
      <c r="G54" s="3" t="str">
        <f>"60"</f>
        <v>60</v>
      </c>
      <c r="H54" s="3" t="str">
        <f>"23"</f>
        <v>23</v>
      </c>
      <c r="I54" s="4">
        <v>87.4</v>
      </c>
      <c r="J54" s="3"/>
    </row>
    <row r="55" customHeight="1" spans="1:10">
      <c r="A55" s="3">
        <f t="shared" si="2"/>
        <v>53</v>
      </c>
      <c r="B55" s="3" t="str">
        <f t="shared" si="18"/>
        <v>0106</v>
      </c>
      <c r="C55" s="3" t="s">
        <v>20</v>
      </c>
      <c r="D55" s="3" t="str">
        <f>"李晓妍"</f>
        <v>李晓妍</v>
      </c>
      <c r="E55" s="3" t="str">
        <f>"女"</f>
        <v>女</v>
      </c>
      <c r="F55" s="3" t="str">
        <f>"2507016101"</f>
        <v>2507016101</v>
      </c>
      <c r="G55" s="3" t="str">
        <f>"61"</f>
        <v>61</v>
      </c>
      <c r="H55" s="3" t="str">
        <f>"01"</f>
        <v>01</v>
      </c>
      <c r="I55" s="4">
        <v>87</v>
      </c>
      <c r="J55" s="3"/>
    </row>
    <row r="56" customHeight="1" spans="1:10">
      <c r="A56" s="3">
        <f t="shared" si="2"/>
        <v>54</v>
      </c>
      <c r="B56" s="3" t="str">
        <f t="shared" si="18"/>
        <v>0106</v>
      </c>
      <c r="C56" s="3" t="s">
        <v>20</v>
      </c>
      <c r="D56" s="3" t="str">
        <f>"任欢"</f>
        <v>任欢</v>
      </c>
      <c r="E56" s="3" t="str">
        <f>"女"</f>
        <v>女</v>
      </c>
      <c r="F56" s="3" t="str">
        <f>"2507014824"</f>
        <v>2507014824</v>
      </c>
      <c r="G56" s="3" t="str">
        <f>"48"</f>
        <v>48</v>
      </c>
      <c r="H56" s="3" t="str">
        <f>"24"</f>
        <v>24</v>
      </c>
      <c r="I56" s="4">
        <v>86.2</v>
      </c>
      <c r="J56" s="3"/>
    </row>
    <row r="57" customHeight="1" spans="1:10">
      <c r="A57" s="3">
        <f t="shared" si="2"/>
        <v>55</v>
      </c>
      <c r="B57" s="3" t="str">
        <f t="shared" si="18"/>
        <v>0106</v>
      </c>
      <c r="C57" s="3" t="s">
        <v>20</v>
      </c>
      <c r="D57" s="3" t="str">
        <f>"范君如"</f>
        <v>范君如</v>
      </c>
      <c r="E57" s="3" t="str">
        <f>"女"</f>
        <v>女</v>
      </c>
      <c r="F57" s="3" t="str">
        <f>"2507015911"</f>
        <v>2507015911</v>
      </c>
      <c r="G57" s="3" t="str">
        <f>"59"</f>
        <v>59</v>
      </c>
      <c r="H57" s="3" t="str">
        <f>"11"</f>
        <v>11</v>
      </c>
      <c r="I57" s="4">
        <v>86.2</v>
      </c>
      <c r="J57" s="3"/>
    </row>
    <row r="58" customHeight="1" spans="1:10">
      <c r="A58" s="3">
        <f t="shared" si="2"/>
        <v>56</v>
      </c>
      <c r="B58" s="3" t="str">
        <f t="shared" si="18"/>
        <v>0106</v>
      </c>
      <c r="C58" s="3" t="s">
        <v>20</v>
      </c>
      <c r="D58" s="3" t="str">
        <f>"曹世瞳"</f>
        <v>曹世瞳</v>
      </c>
      <c r="E58" s="3" t="str">
        <f>"男"</f>
        <v>男</v>
      </c>
      <c r="F58" s="3" t="str">
        <f>"2507015327"</f>
        <v>2507015327</v>
      </c>
      <c r="G58" s="3" t="str">
        <f>"53"</f>
        <v>53</v>
      </c>
      <c r="H58" s="3" t="str">
        <f>"27"</f>
        <v>27</v>
      </c>
      <c r="I58" s="4">
        <v>86</v>
      </c>
      <c r="J58" s="3"/>
    </row>
    <row r="59" customHeight="1" spans="1:10">
      <c r="A59" s="3">
        <f t="shared" si="2"/>
        <v>57</v>
      </c>
      <c r="B59" s="3" t="str">
        <f t="shared" si="18"/>
        <v>0106</v>
      </c>
      <c r="C59" s="3" t="s">
        <v>20</v>
      </c>
      <c r="D59" s="3" t="str">
        <f>"王宇扬"</f>
        <v>王宇扬</v>
      </c>
      <c r="E59" s="3" t="str">
        <f>"男"</f>
        <v>男</v>
      </c>
      <c r="F59" s="3" t="str">
        <f>"2507016121"</f>
        <v>2507016121</v>
      </c>
      <c r="G59" s="3" t="str">
        <f>"61"</f>
        <v>61</v>
      </c>
      <c r="H59" s="3" t="str">
        <f>"21"</f>
        <v>21</v>
      </c>
      <c r="I59" s="4">
        <v>85.3</v>
      </c>
      <c r="J59" s="3"/>
    </row>
    <row r="60" customHeight="1" spans="1:10">
      <c r="A60" s="3">
        <f t="shared" si="2"/>
        <v>58</v>
      </c>
      <c r="B60" s="3" t="str">
        <f t="shared" si="18"/>
        <v>0106</v>
      </c>
      <c r="C60" s="3" t="s">
        <v>20</v>
      </c>
      <c r="D60" s="3" t="str">
        <f>"刘书菲"</f>
        <v>刘书菲</v>
      </c>
      <c r="E60" s="3" t="str">
        <f>"女"</f>
        <v>女</v>
      </c>
      <c r="F60" s="3" t="str">
        <f>"2507014819"</f>
        <v>2507014819</v>
      </c>
      <c r="G60" s="3" t="str">
        <f>"48"</f>
        <v>48</v>
      </c>
      <c r="H60" s="3" t="str">
        <f>"19"</f>
        <v>19</v>
      </c>
      <c r="I60" s="4">
        <v>85.1</v>
      </c>
      <c r="J60" s="3"/>
    </row>
    <row r="61" customHeight="1" spans="1:10">
      <c r="A61" s="3">
        <f t="shared" si="2"/>
        <v>59</v>
      </c>
      <c r="B61" s="3" t="str">
        <f t="shared" si="18"/>
        <v>0106</v>
      </c>
      <c r="C61" s="3" t="s">
        <v>20</v>
      </c>
      <c r="D61" s="3" t="str">
        <f>"马文彬"</f>
        <v>马文彬</v>
      </c>
      <c r="E61" s="3" t="str">
        <f>"女"</f>
        <v>女</v>
      </c>
      <c r="F61" s="3" t="str">
        <f>"2507014907"</f>
        <v>2507014907</v>
      </c>
      <c r="G61" s="3" t="str">
        <f>"49"</f>
        <v>49</v>
      </c>
      <c r="H61" s="3" t="str">
        <f>"07"</f>
        <v>07</v>
      </c>
      <c r="I61" s="4">
        <v>84.9</v>
      </c>
      <c r="J61" s="3"/>
    </row>
    <row r="62" customHeight="1" spans="1:10">
      <c r="A62" s="3">
        <f t="shared" si="2"/>
        <v>60</v>
      </c>
      <c r="B62" s="3" t="str">
        <f t="shared" si="18"/>
        <v>0106</v>
      </c>
      <c r="C62" s="3" t="s">
        <v>20</v>
      </c>
      <c r="D62" s="3" t="str">
        <f>"汪建钢"</f>
        <v>汪建钢</v>
      </c>
      <c r="E62" s="3" t="str">
        <f>"男"</f>
        <v>男</v>
      </c>
      <c r="F62" s="3" t="str">
        <f>"2507016119"</f>
        <v>2507016119</v>
      </c>
      <c r="G62" s="3" t="str">
        <f>"61"</f>
        <v>61</v>
      </c>
      <c r="H62" s="3" t="str">
        <f>"19"</f>
        <v>19</v>
      </c>
      <c r="I62" s="4">
        <v>84.9</v>
      </c>
      <c r="J62" s="3"/>
    </row>
    <row r="63" customHeight="1" spans="1:10">
      <c r="A63" s="3">
        <f t="shared" si="2"/>
        <v>61</v>
      </c>
      <c r="B63" s="3" t="str">
        <f t="shared" si="18"/>
        <v>0106</v>
      </c>
      <c r="C63" s="3" t="s">
        <v>20</v>
      </c>
      <c r="D63" s="3" t="str">
        <f>"齐煜"</f>
        <v>齐煜</v>
      </c>
      <c r="E63" s="3" t="str">
        <f>"女"</f>
        <v>女</v>
      </c>
      <c r="F63" s="3" t="str">
        <f>"2507015816"</f>
        <v>2507015816</v>
      </c>
      <c r="G63" s="3" t="str">
        <f>"58"</f>
        <v>58</v>
      </c>
      <c r="H63" s="3" t="str">
        <f>"16"</f>
        <v>16</v>
      </c>
      <c r="I63" s="4">
        <v>84.7</v>
      </c>
      <c r="J63" s="3"/>
    </row>
    <row r="64" customHeight="1" spans="1:10">
      <c r="A64" s="3">
        <f t="shared" si="2"/>
        <v>62</v>
      </c>
      <c r="B64" s="3" t="str">
        <f t="shared" si="18"/>
        <v>0106</v>
      </c>
      <c r="C64" s="3" t="s">
        <v>20</v>
      </c>
      <c r="D64" s="3" t="str">
        <f>"张文韬"</f>
        <v>张文韬</v>
      </c>
      <c r="E64" s="3" t="str">
        <f>"男"</f>
        <v>男</v>
      </c>
      <c r="F64" s="3" t="str">
        <f>"2507015118"</f>
        <v>2507015118</v>
      </c>
      <c r="G64" s="3" t="str">
        <f>"51"</f>
        <v>51</v>
      </c>
      <c r="H64" s="3" t="str">
        <f>"18"</f>
        <v>18</v>
      </c>
      <c r="I64" s="4">
        <v>83.8</v>
      </c>
      <c r="J64" s="3"/>
    </row>
    <row r="65" customHeight="1" spans="1:10">
      <c r="A65" s="3">
        <f t="shared" si="2"/>
        <v>63</v>
      </c>
      <c r="B65" s="3" t="str">
        <f t="shared" si="18"/>
        <v>0106</v>
      </c>
      <c r="C65" s="3" t="s">
        <v>20</v>
      </c>
      <c r="D65" s="3" t="str">
        <f>"奚浩"</f>
        <v>奚浩</v>
      </c>
      <c r="E65" s="3" t="str">
        <f>"男"</f>
        <v>男</v>
      </c>
      <c r="F65" s="3" t="str">
        <f>"2507015322"</f>
        <v>2507015322</v>
      </c>
      <c r="G65" s="3" t="str">
        <f>"53"</f>
        <v>53</v>
      </c>
      <c r="H65" s="3" t="str">
        <f>"22"</f>
        <v>22</v>
      </c>
      <c r="I65" s="4">
        <v>83.8</v>
      </c>
      <c r="J65" s="3"/>
    </row>
    <row r="66" customHeight="1" spans="1:10">
      <c r="A66" s="3">
        <f t="shared" si="2"/>
        <v>64</v>
      </c>
      <c r="B66" s="3" t="str">
        <f t="shared" si="18"/>
        <v>0106</v>
      </c>
      <c r="C66" s="3" t="s">
        <v>20</v>
      </c>
      <c r="D66" s="3" t="str">
        <f>"蔡耀"</f>
        <v>蔡耀</v>
      </c>
      <c r="E66" s="3" t="str">
        <f>"男"</f>
        <v>男</v>
      </c>
      <c r="F66" s="3" t="str">
        <f>"2507015814"</f>
        <v>2507015814</v>
      </c>
      <c r="G66" s="3" t="str">
        <f>"58"</f>
        <v>58</v>
      </c>
      <c r="H66" s="3" t="str">
        <f>"14"</f>
        <v>14</v>
      </c>
      <c r="I66" s="4">
        <v>83.7</v>
      </c>
      <c r="J66" s="3"/>
    </row>
    <row r="67" customHeight="1" spans="1:10">
      <c r="A67" s="3">
        <f t="shared" si="2"/>
        <v>65</v>
      </c>
      <c r="B67" s="3" t="str">
        <f t="shared" si="18"/>
        <v>0106</v>
      </c>
      <c r="C67" s="3" t="s">
        <v>20</v>
      </c>
      <c r="D67" s="3" t="str">
        <f>"朱茂昂"</f>
        <v>朱茂昂</v>
      </c>
      <c r="E67" s="3" t="str">
        <f>"男"</f>
        <v>男</v>
      </c>
      <c r="F67" s="3" t="str">
        <f>"2507014811"</f>
        <v>2507014811</v>
      </c>
      <c r="G67" s="3" t="str">
        <f>"48"</f>
        <v>48</v>
      </c>
      <c r="H67" s="3" t="str">
        <f>"11"</f>
        <v>11</v>
      </c>
      <c r="I67" s="4">
        <v>83.3</v>
      </c>
      <c r="J67" s="3"/>
    </row>
    <row r="68" customHeight="1" spans="1:10">
      <c r="A68" s="3">
        <f t="shared" si="2"/>
        <v>66</v>
      </c>
      <c r="B68" s="3" t="str">
        <f t="shared" si="18"/>
        <v>0106</v>
      </c>
      <c r="C68" s="3" t="s">
        <v>20</v>
      </c>
      <c r="D68" s="3" t="str">
        <f>"王浩南"</f>
        <v>王浩南</v>
      </c>
      <c r="E68" s="3" t="str">
        <f>"男"</f>
        <v>男</v>
      </c>
      <c r="F68" s="3" t="str">
        <f>"2507015231"</f>
        <v>2507015231</v>
      </c>
      <c r="G68" s="3" t="str">
        <f>"52"</f>
        <v>52</v>
      </c>
      <c r="H68" s="3" t="str">
        <f>"31"</f>
        <v>31</v>
      </c>
      <c r="I68" s="4">
        <v>83.3</v>
      </c>
      <c r="J68" s="3"/>
    </row>
    <row r="69" customHeight="1" spans="1:10">
      <c r="A69" s="3">
        <f t="shared" ref="A69:A107" si="20">A68+1</f>
        <v>67</v>
      </c>
      <c r="B69" s="3" t="str">
        <f t="shared" si="18"/>
        <v>0106</v>
      </c>
      <c r="C69" s="3" t="s">
        <v>20</v>
      </c>
      <c r="D69" s="3" t="str">
        <f>"李晓慧"</f>
        <v>李晓慧</v>
      </c>
      <c r="E69" s="3" t="str">
        <f>"女"</f>
        <v>女</v>
      </c>
      <c r="F69" s="3" t="str">
        <f>"2507015309"</f>
        <v>2507015309</v>
      </c>
      <c r="G69" s="3" t="str">
        <f>"53"</f>
        <v>53</v>
      </c>
      <c r="H69" s="3" t="str">
        <f>"09"</f>
        <v>09</v>
      </c>
      <c r="I69" s="4">
        <v>83.2</v>
      </c>
      <c r="J69" s="3"/>
    </row>
    <row r="70" customHeight="1" spans="1:10">
      <c r="A70" s="3">
        <f t="shared" si="20"/>
        <v>68</v>
      </c>
      <c r="B70" s="3" t="str">
        <f t="shared" si="18"/>
        <v>0106</v>
      </c>
      <c r="C70" s="3" t="s">
        <v>20</v>
      </c>
      <c r="D70" s="3" t="str">
        <f>"张宇朦"</f>
        <v>张宇朦</v>
      </c>
      <c r="E70" s="3" t="str">
        <f>"女"</f>
        <v>女</v>
      </c>
      <c r="F70" s="3" t="str">
        <f>"2507015511"</f>
        <v>2507015511</v>
      </c>
      <c r="G70" s="3" t="str">
        <f>"55"</f>
        <v>55</v>
      </c>
      <c r="H70" s="3" t="str">
        <f>"11"</f>
        <v>11</v>
      </c>
      <c r="I70" s="4">
        <v>83.2</v>
      </c>
      <c r="J70" s="3"/>
    </row>
    <row r="71" customHeight="1" spans="1:10">
      <c r="A71" s="3">
        <f t="shared" si="20"/>
        <v>69</v>
      </c>
      <c r="B71" s="3" t="str">
        <f t="shared" si="18"/>
        <v>0106</v>
      </c>
      <c r="C71" s="3" t="s">
        <v>20</v>
      </c>
      <c r="D71" s="3" t="str">
        <f>"袁乾龙"</f>
        <v>袁乾龙</v>
      </c>
      <c r="E71" s="3" t="str">
        <f>"男"</f>
        <v>男</v>
      </c>
      <c r="F71" s="3" t="str">
        <f>"2507015107"</f>
        <v>2507015107</v>
      </c>
      <c r="G71" s="3" t="str">
        <f>"51"</f>
        <v>51</v>
      </c>
      <c r="H71" s="3" t="str">
        <f>"07"</f>
        <v>07</v>
      </c>
      <c r="I71" s="4">
        <v>83.1</v>
      </c>
      <c r="J71" s="3"/>
    </row>
    <row r="72" customHeight="1" spans="1:10">
      <c r="A72" s="3">
        <f t="shared" si="20"/>
        <v>70</v>
      </c>
      <c r="B72" s="3" t="str">
        <f t="shared" si="18"/>
        <v>0106</v>
      </c>
      <c r="C72" s="3" t="s">
        <v>20</v>
      </c>
      <c r="D72" s="3" t="str">
        <f>"刘耀蔚"</f>
        <v>刘耀蔚</v>
      </c>
      <c r="E72" s="3" t="str">
        <f>"女"</f>
        <v>女</v>
      </c>
      <c r="F72" s="3" t="str">
        <f>"2507015031"</f>
        <v>2507015031</v>
      </c>
      <c r="G72" s="3" t="str">
        <f>"50"</f>
        <v>50</v>
      </c>
      <c r="H72" s="3" t="str">
        <f>"31"</f>
        <v>31</v>
      </c>
      <c r="I72" s="4">
        <v>82.8</v>
      </c>
      <c r="J72" s="3"/>
    </row>
    <row r="73" customHeight="1" spans="1:10">
      <c r="A73" s="3">
        <f t="shared" si="20"/>
        <v>71</v>
      </c>
      <c r="B73" s="3" t="str">
        <f t="shared" si="18"/>
        <v>0106</v>
      </c>
      <c r="C73" s="3" t="s">
        <v>20</v>
      </c>
      <c r="D73" s="3" t="str">
        <f>"桑翌博"</f>
        <v>桑翌博</v>
      </c>
      <c r="E73" s="3" t="str">
        <f>"男"</f>
        <v>男</v>
      </c>
      <c r="F73" s="3" t="str">
        <f>"2507015603"</f>
        <v>2507015603</v>
      </c>
      <c r="G73" s="3" t="str">
        <f>"56"</f>
        <v>56</v>
      </c>
      <c r="H73" s="3" t="str">
        <f>"03"</f>
        <v>03</v>
      </c>
      <c r="I73" s="4">
        <v>82.2</v>
      </c>
      <c r="J73" s="3"/>
    </row>
    <row r="74" customHeight="1" spans="1:10">
      <c r="A74" s="3">
        <f t="shared" si="20"/>
        <v>72</v>
      </c>
      <c r="B74" s="3" t="str">
        <f t="shared" si="18"/>
        <v>0106</v>
      </c>
      <c r="C74" s="3" t="s">
        <v>20</v>
      </c>
      <c r="D74" s="3" t="str">
        <f>"王岳"</f>
        <v>王岳</v>
      </c>
      <c r="E74" s="3" t="str">
        <f>"男"</f>
        <v>男</v>
      </c>
      <c r="F74" s="3" t="str">
        <f>"2507014914"</f>
        <v>2507014914</v>
      </c>
      <c r="G74" s="3" t="str">
        <f>"49"</f>
        <v>49</v>
      </c>
      <c r="H74" s="3" t="str">
        <f>"14"</f>
        <v>14</v>
      </c>
      <c r="I74" s="4">
        <v>82</v>
      </c>
      <c r="J74" s="3"/>
    </row>
    <row r="75" customHeight="1" spans="1:10">
      <c r="A75" s="3">
        <f t="shared" si="20"/>
        <v>73</v>
      </c>
      <c r="B75" s="3" t="str">
        <f t="shared" si="18"/>
        <v>0106</v>
      </c>
      <c r="C75" s="3" t="s">
        <v>20</v>
      </c>
      <c r="D75" s="3" t="str">
        <f>"马骁"</f>
        <v>马骁</v>
      </c>
      <c r="E75" s="3" t="str">
        <f>"男"</f>
        <v>男</v>
      </c>
      <c r="F75" s="3" t="str">
        <f>"2507015813"</f>
        <v>2507015813</v>
      </c>
      <c r="G75" s="3" t="str">
        <f>"58"</f>
        <v>58</v>
      </c>
      <c r="H75" s="3" t="str">
        <f>"13"</f>
        <v>13</v>
      </c>
      <c r="I75" s="4">
        <v>82</v>
      </c>
      <c r="J75" s="3"/>
    </row>
    <row r="76" customHeight="1" spans="1:10">
      <c r="A76" s="3">
        <f t="shared" si="20"/>
        <v>74</v>
      </c>
      <c r="B76" s="3" t="str">
        <f t="shared" si="18"/>
        <v>0106</v>
      </c>
      <c r="C76" s="3" t="s">
        <v>20</v>
      </c>
      <c r="D76" s="3" t="str">
        <f>"宋子豪"</f>
        <v>宋子豪</v>
      </c>
      <c r="E76" s="3" t="str">
        <f>"男"</f>
        <v>男</v>
      </c>
      <c r="F76" s="3" t="str">
        <f>"2507015024"</f>
        <v>2507015024</v>
      </c>
      <c r="G76" s="3" t="str">
        <f>"50"</f>
        <v>50</v>
      </c>
      <c r="H76" s="3" t="str">
        <f>"24"</f>
        <v>24</v>
      </c>
      <c r="I76" s="4">
        <v>81.9</v>
      </c>
      <c r="J76" s="3"/>
    </row>
    <row r="77" customHeight="1" spans="1:10">
      <c r="A77" s="3">
        <f t="shared" si="20"/>
        <v>75</v>
      </c>
      <c r="B77" s="3" t="str">
        <f t="shared" si="18"/>
        <v>0106</v>
      </c>
      <c r="C77" s="3" t="s">
        <v>20</v>
      </c>
      <c r="D77" s="3" t="str">
        <f>"孙钰"</f>
        <v>孙钰</v>
      </c>
      <c r="E77" s="3" t="str">
        <f>"女"</f>
        <v>女</v>
      </c>
      <c r="F77" s="3" t="str">
        <f>"2507015625"</f>
        <v>2507015625</v>
      </c>
      <c r="G77" s="3" t="str">
        <f>"56"</f>
        <v>56</v>
      </c>
      <c r="H77" s="3" t="str">
        <f>"25"</f>
        <v>25</v>
      </c>
      <c r="I77" s="4">
        <v>81.8</v>
      </c>
      <c r="J77" s="3"/>
    </row>
    <row r="78" customHeight="1" spans="1:10">
      <c r="A78" s="3">
        <f t="shared" si="20"/>
        <v>76</v>
      </c>
      <c r="B78" s="3" t="str">
        <f t="shared" ref="B78:B83" si="21">"0101"</f>
        <v>0101</v>
      </c>
      <c r="C78" s="3" t="s">
        <v>21</v>
      </c>
      <c r="D78" s="3" t="str">
        <f>"曾铄芷"</f>
        <v>曾铄芷</v>
      </c>
      <c r="E78" s="3" t="str">
        <f>"女"</f>
        <v>女</v>
      </c>
      <c r="F78" s="3" t="str">
        <f>"2507016725"</f>
        <v>2507016725</v>
      </c>
      <c r="G78" s="3" t="str">
        <f>"67"</f>
        <v>67</v>
      </c>
      <c r="H78" s="3" t="str">
        <f>"25"</f>
        <v>25</v>
      </c>
      <c r="I78" s="4">
        <v>86</v>
      </c>
      <c r="J78" s="3"/>
    </row>
    <row r="79" customHeight="1" spans="1:10">
      <c r="A79" s="3">
        <f t="shared" si="20"/>
        <v>77</v>
      </c>
      <c r="B79" s="3" t="str">
        <f t="shared" si="21"/>
        <v>0101</v>
      </c>
      <c r="C79" s="3" t="s">
        <v>21</v>
      </c>
      <c r="D79" s="3" t="str">
        <f>"相奕竹"</f>
        <v>相奕竹</v>
      </c>
      <c r="E79" s="3" t="str">
        <f>"女"</f>
        <v>女</v>
      </c>
      <c r="F79" s="3" t="str">
        <f>"2507016705"</f>
        <v>2507016705</v>
      </c>
      <c r="G79" s="3" t="str">
        <f>"67"</f>
        <v>67</v>
      </c>
      <c r="H79" s="3" t="str">
        <f>"05"</f>
        <v>05</v>
      </c>
      <c r="I79" s="4">
        <v>85</v>
      </c>
      <c r="J79" s="3"/>
    </row>
    <row r="80" customHeight="1" spans="1:10">
      <c r="A80" s="3">
        <f t="shared" si="20"/>
        <v>78</v>
      </c>
      <c r="B80" s="3" t="str">
        <f t="shared" si="21"/>
        <v>0101</v>
      </c>
      <c r="C80" s="3" t="s">
        <v>21</v>
      </c>
      <c r="D80" s="3" t="str">
        <f>"陈星羽"</f>
        <v>陈星羽</v>
      </c>
      <c r="E80" s="3" t="str">
        <f>"女"</f>
        <v>女</v>
      </c>
      <c r="F80" s="3" t="str">
        <f>"2507017124"</f>
        <v>2507017124</v>
      </c>
      <c r="G80" s="3" t="str">
        <f>"71"</f>
        <v>71</v>
      </c>
      <c r="H80" s="3" t="str">
        <f>"24"</f>
        <v>24</v>
      </c>
      <c r="I80" s="4">
        <v>84.1</v>
      </c>
      <c r="J80" s="3"/>
    </row>
    <row r="81" customHeight="1" spans="1:10">
      <c r="A81" s="3">
        <f t="shared" si="20"/>
        <v>79</v>
      </c>
      <c r="B81" s="3" t="str">
        <f t="shared" si="21"/>
        <v>0101</v>
      </c>
      <c r="C81" s="3" t="s">
        <v>21</v>
      </c>
      <c r="D81" s="3" t="str">
        <f>"吕杰"</f>
        <v>吕杰</v>
      </c>
      <c r="E81" s="3" t="str">
        <f>"女"</f>
        <v>女</v>
      </c>
      <c r="F81" s="3" t="str">
        <f>"2507016428"</f>
        <v>2507016428</v>
      </c>
      <c r="G81" s="3" t="str">
        <f>"64"</f>
        <v>64</v>
      </c>
      <c r="H81" s="3" t="str">
        <f>"28"</f>
        <v>28</v>
      </c>
      <c r="I81" s="4">
        <v>82.8</v>
      </c>
      <c r="J81" s="3"/>
    </row>
    <row r="82" customHeight="1" spans="1:10">
      <c r="A82" s="3">
        <f t="shared" si="20"/>
        <v>80</v>
      </c>
      <c r="B82" s="3" t="str">
        <f t="shared" si="21"/>
        <v>0101</v>
      </c>
      <c r="C82" s="3" t="s">
        <v>21</v>
      </c>
      <c r="D82" s="3" t="str">
        <f>"王贺"</f>
        <v>王贺</v>
      </c>
      <c r="E82" s="3" t="str">
        <f>"男"</f>
        <v>男</v>
      </c>
      <c r="F82" s="3" t="str">
        <f>"2507016917"</f>
        <v>2507016917</v>
      </c>
      <c r="G82" s="3" t="str">
        <f>"69"</f>
        <v>69</v>
      </c>
      <c r="H82" s="3" t="str">
        <f>"17"</f>
        <v>17</v>
      </c>
      <c r="I82" s="4">
        <v>82.5</v>
      </c>
      <c r="J82" s="3"/>
    </row>
    <row r="83" customHeight="1" spans="1:10">
      <c r="A83" s="3">
        <f t="shared" si="20"/>
        <v>81</v>
      </c>
      <c r="B83" s="3" t="str">
        <f t="shared" si="21"/>
        <v>0101</v>
      </c>
      <c r="C83" s="3" t="s">
        <v>21</v>
      </c>
      <c r="D83" s="3" t="str">
        <f>"张圆"</f>
        <v>张圆</v>
      </c>
      <c r="E83" s="3" t="str">
        <f t="shared" ref="E83" si="22">"女"</f>
        <v>女</v>
      </c>
      <c r="F83" s="3" t="str">
        <f>"2507017029"</f>
        <v>2507017029</v>
      </c>
      <c r="G83" s="3" t="str">
        <f>"70"</f>
        <v>70</v>
      </c>
      <c r="H83" s="3" t="str">
        <f>"29"</f>
        <v>29</v>
      </c>
      <c r="I83" s="4">
        <v>82.2</v>
      </c>
      <c r="J83" s="3"/>
    </row>
    <row r="84" customHeight="1" spans="1:10">
      <c r="A84" s="3">
        <f t="shared" si="20"/>
        <v>82</v>
      </c>
      <c r="B84" s="3" t="str">
        <f t="shared" ref="B84:B95" si="23">"0107"</f>
        <v>0107</v>
      </c>
      <c r="C84" s="3" t="s">
        <v>22</v>
      </c>
      <c r="D84" s="3" t="str">
        <f>"徐秋月"</f>
        <v>徐秋月</v>
      </c>
      <c r="E84" s="3" t="str">
        <f t="shared" ref="E84:E88" si="24">"女"</f>
        <v>女</v>
      </c>
      <c r="F84" s="3" t="str">
        <f>"2507018305"</f>
        <v>2507018305</v>
      </c>
      <c r="G84" s="3" t="str">
        <f>"83"</f>
        <v>83</v>
      </c>
      <c r="H84" s="3" t="str">
        <f>"05"</f>
        <v>05</v>
      </c>
      <c r="I84" s="4">
        <v>90</v>
      </c>
      <c r="J84" s="3"/>
    </row>
    <row r="85" customHeight="1" spans="1:10">
      <c r="A85" s="3">
        <f t="shared" si="20"/>
        <v>83</v>
      </c>
      <c r="B85" s="3" t="str">
        <f t="shared" si="23"/>
        <v>0107</v>
      </c>
      <c r="C85" s="3" t="s">
        <v>22</v>
      </c>
      <c r="D85" s="3" t="str">
        <f>"路云"</f>
        <v>路云</v>
      </c>
      <c r="E85" s="3" t="str">
        <f t="shared" si="24"/>
        <v>女</v>
      </c>
      <c r="F85" s="3" t="str">
        <f>"2507017627"</f>
        <v>2507017627</v>
      </c>
      <c r="G85" s="3" t="str">
        <f>"76"</f>
        <v>76</v>
      </c>
      <c r="H85" s="3" t="str">
        <f>"27"</f>
        <v>27</v>
      </c>
      <c r="I85" s="4">
        <v>89.9</v>
      </c>
      <c r="J85" s="3"/>
    </row>
    <row r="86" customHeight="1" spans="1:10">
      <c r="A86" s="3">
        <f t="shared" si="20"/>
        <v>84</v>
      </c>
      <c r="B86" s="3" t="str">
        <f t="shared" si="23"/>
        <v>0107</v>
      </c>
      <c r="C86" s="3" t="s">
        <v>22</v>
      </c>
      <c r="D86" s="3" t="str">
        <f>"吕天慧"</f>
        <v>吕天慧</v>
      </c>
      <c r="E86" s="3" t="str">
        <f t="shared" si="24"/>
        <v>女</v>
      </c>
      <c r="F86" s="3" t="str">
        <f>"2507017810"</f>
        <v>2507017810</v>
      </c>
      <c r="G86" s="3" t="str">
        <f>"78"</f>
        <v>78</v>
      </c>
      <c r="H86" s="3" t="str">
        <f>"10"</f>
        <v>10</v>
      </c>
      <c r="I86" s="4">
        <v>89.8</v>
      </c>
      <c r="J86" s="3"/>
    </row>
    <row r="87" customHeight="1" spans="1:10">
      <c r="A87" s="3">
        <f t="shared" si="20"/>
        <v>85</v>
      </c>
      <c r="B87" s="3" t="str">
        <f t="shared" si="23"/>
        <v>0107</v>
      </c>
      <c r="C87" s="3" t="s">
        <v>22</v>
      </c>
      <c r="D87" s="3" t="str">
        <f>"成笑笑"</f>
        <v>成笑笑</v>
      </c>
      <c r="E87" s="3" t="str">
        <f t="shared" si="24"/>
        <v>女</v>
      </c>
      <c r="F87" s="3" t="str">
        <f>"2507017704"</f>
        <v>2507017704</v>
      </c>
      <c r="G87" s="3" t="str">
        <f>"77"</f>
        <v>77</v>
      </c>
      <c r="H87" s="3" t="str">
        <f>"04"</f>
        <v>04</v>
      </c>
      <c r="I87" s="4">
        <v>89.4</v>
      </c>
      <c r="J87" s="3"/>
    </row>
    <row r="88" customHeight="1" spans="1:10">
      <c r="A88" s="3">
        <f t="shared" si="20"/>
        <v>86</v>
      </c>
      <c r="B88" s="3" t="str">
        <f t="shared" si="23"/>
        <v>0107</v>
      </c>
      <c r="C88" s="3" t="s">
        <v>22</v>
      </c>
      <c r="D88" s="3" t="str">
        <f>"徐笑笑"</f>
        <v>徐笑笑</v>
      </c>
      <c r="E88" s="3" t="str">
        <f t="shared" si="24"/>
        <v>女</v>
      </c>
      <c r="F88" s="3" t="str">
        <f>"2507017902"</f>
        <v>2507017902</v>
      </c>
      <c r="G88" s="3" t="str">
        <f>"79"</f>
        <v>79</v>
      </c>
      <c r="H88" s="3" t="str">
        <f>"02"</f>
        <v>02</v>
      </c>
      <c r="I88" s="4">
        <v>88.4</v>
      </c>
      <c r="J88" s="3"/>
    </row>
    <row r="89" customHeight="1" spans="1:10">
      <c r="A89" s="3">
        <f t="shared" si="20"/>
        <v>87</v>
      </c>
      <c r="B89" s="3" t="str">
        <f t="shared" si="23"/>
        <v>0107</v>
      </c>
      <c r="C89" s="3" t="s">
        <v>22</v>
      </c>
      <c r="D89" s="3" t="str">
        <f>"刘俊男"</f>
        <v>刘俊男</v>
      </c>
      <c r="E89" s="3" t="str">
        <f>"男"</f>
        <v>男</v>
      </c>
      <c r="F89" s="3" t="str">
        <f>"2507017520"</f>
        <v>2507017520</v>
      </c>
      <c r="G89" s="3" t="str">
        <f>"75"</f>
        <v>75</v>
      </c>
      <c r="H89" s="3" t="str">
        <f>"20"</f>
        <v>20</v>
      </c>
      <c r="I89" s="4">
        <v>87.9</v>
      </c>
      <c r="J89" s="3"/>
    </row>
    <row r="90" customHeight="1" spans="1:10">
      <c r="A90" s="3">
        <f t="shared" si="20"/>
        <v>88</v>
      </c>
      <c r="B90" s="3" t="str">
        <f t="shared" si="23"/>
        <v>0107</v>
      </c>
      <c r="C90" s="3" t="s">
        <v>22</v>
      </c>
      <c r="D90" s="3" t="str">
        <f>"谷玉帅"</f>
        <v>谷玉帅</v>
      </c>
      <c r="E90" s="3" t="str">
        <f>"男"</f>
        <v>男</v>
      </c>
      <c r="F90" s="3" t="str">
        <f>"2507017629"</f>
        <v>2507017629</v>
      </c>
      <c r="G90" s="3" t="str">
        <f>"76"</f>
        <v>76</v>
      </c>
      <c r="H90" s="3" t="str">
        <f>"29"</f>
        <v>29</v>
      </c>
      <c r="I90" s="4">
        <v>87.8</v>
      </c>
      <c r="J90" s="3"/>
    </row>
    <row r="91" customHeight="1" spans="1:10">
      <c r="A91" s="3">
        <f t="shared" si="20"/>
        <v>89</v>
      </c>
      <c r="B91" s="3" t="str">
        <f t="shared" si="23"/>
        <v>0107</v>
      </c>
      <c r="C91" s="3" t="s">
        <v>22</v>
      </c>
      <c r="D91" s="3" t="str">
        <f>"王思皖"</f>
        <v>王思皖</v>
      </c>
      <c r="E91" s="3" t="str">
        <f t="shared" ref="E91:E95" si="25">"女"</f>
        <v>女</v>
      </c>
      <c r="F91" s="3" t="str">
        <f>"2507017611"</f>
        <v>2507017611</v>
      </c>
      <c r="G91" s="3" t="str">
        <f>"76"</f>
        <v>76</v>
      </c>
      <c r="H91" s="3" t="str">
        <f>"11"</f>
        <v>11</v>
      </c>
      <c r="I91" s="4">
        <v>87.6</v>
      </c>
      <c r="J91" s="3"/>
    </row>
    <row r="92" customHeight="1" spans="1:10">
      <c r="A92" s="3">
        <f t="shared" si="20"/>
        <v>90</v>
      </c>
      <c r="B92" s="3" t="str">
        <f t="shared" si="23"/>
        <v>0107</v>
      </c>
      <c r="C92" s="3" t="s">
        <v>22</v>
      </c>
      <c r="D92" s="3" t="str">
        <f>"孙媛媛"</f>
        <v>孙媛媛</v>
      </c>
      <c r="E92" s="3" t="str">
        <f t="shared" si="25"/>
        <v>女</v>
      </c>
      <c r="F92" s="3" t="str">
        <f>"2507017923"</f>
        <v>2507017923</v>
      </c>
      <c r="G92" s="3" t="str">
        <f>"79"</f>
        <v>79</v>
      </c>
      <c r="H92" s="3" t="str">
        <f>"23"</f>
        <v>23</v>
      </c>
      <c r="I92" s="4">
        <v>87.5</v>
      </c>
      <c r="J92" s="3"/>
    </row>
    <row r="93" customHeight="1" spans="1:10">
      <c r="A93" s="3">
        <f t="shared" si="20"/>
        <v>91</v>
      </c>
      <c r="B93" s="3" t="str">
        <f t="shared" si="23"/>
        <v>0107</v>
      </c>
      <c r="C93" s="3" t="s">
        <v>22</v>
      </c>
      <c r="D93" s="3" t="str">
        <f>"王双燕"</f>
        <v>王双燕</v>
      </c>
      <c r="E93" s="3" t="str">
        <f t="shared" si="25"/>
        <v>女</v>
      </c>
      <c r="F93" s="3" t="str">
        <f>"2507018405"</f>
        <v>2507018405</v>
      </c>
      <c r="G93" s="3" t="str">
        <f>"84"</f>
        <v>84</v>
      </c>
      <c r="H93" s="3" t="str">
        <f>"05"</f>
        <v>05</v>
      </c>
      <c r="I93" s="4">
        <v>87.4</v>
      </c>
      <c r="J93" s="3"/>
    </row>
    <row r="94" customHeight="1" spans="1:10">
      <c r="A94" s="3">
        <f t="shared" si="20"/>
        <v>92</v>
      </c>
      <c r="B94" s="3" t="str">
        <f t="shared" si="23"/>
        <v>0107</v>
      </c>
      <c r="C94" s="3" t="s">
        <v>22</v>
      </c>
      <c r="D94" s="3" t="str">
        <f>"周静"</f>
        <v>周静</v>
      </c>
      <c r="E94" s="3" t="str">
        <f t="shared" si="25"/>
        <v>女</v>
      </c>
      <c r="F94" s="3" t="str">
        <f>"2507017511"</f>
        <v>2507017511</v>
      </c>
      <c r="G94" s="3" t="str">
        <f>"75"</f>
        <v>75</v>
      </c>
      <c r="H94" s="3" t="str">
        <f>"11"</f>
        <v>11</v>
      </c>
      <c r="I94" s="4">
        <v>87.3</v>
      </c>
      <c r="J94" s="3"/>
    </row>
    <row r="95" customHeight="1" spans="1:10">
      <c r="A95" s="3">
        <f t="shared" si="20"/>
        <v>93</v>
      </c>
      <c r="B95" s="3" t="str">
        <f t="shared" si="23"/>
        <v>0107</v>
      </c>
      <c r="C95" s="3" t="s">
        <v>22</v>
      </c>
      <c r="D95" s="3" t="str">
        <f>"米雪纯"</f>
        <v>米雪纯</v>
      </c>
      <c r="E95" s="3" t="str">
        <f t="shared" si="25"/>
        <v>女</v>
      </c>
      <c r="F95" s="3" t="str">
        <f>"2507017219"</f>
        <v>2507017219</v>
      </c>
      <c r="G95" s="3" t="str">
        <f>"72"</f>
        <v>72</v>
      </c>
      <c r="H95" s="3" t="str">
        <f>"19"</f>
        <v>19</v>
      </c>
      <c r="I95" s="4">
        <v>87.2</v>
      </c>
      <c r="J95" s="3"/>
    </row>
    <row r="96" customHeight="1" spans="1:10">
      <c r="A96" s="3">
        <f t="shared" si="20"/>
        <v>94</v>
      </c>
      <c r="B96" s="3" t="str">
        <f t="shared" ref="B96:B101" si="26">"0108"</f>
        <v>0108</v>
      </c>
      <c r="C96" s="3" t="s">
        <v>23</v>
      </c>
      <c r="D96" s="3" t="str">
        <f>"王徐旭"</f>
        <v>王徐旭</v>
      </c>
      <c r="E96" s="3" t="str">
        <f>"男"</f>
        <v>男</v>
      </c>
      <c r="F96" s="3" t="str">
        <f>"2507018709"</f>
        <v>2507018709</v>
      </c>
      <c r="G96" s="3" t="str">
        <f>"87"</f>
        <v>87</v>
      </c>
      <c r="H96" s="3" t="str">
        <f>"09"</f>
        <v>09</v>
      </c>
      <c r="I96" s="4">
        <v>85</v>
      </c>
      <c r="J96" s="3"/>
    </row>
    <row r="97" customHeight="1" spans="1:10">
      <c r="A97" s="3">
        <f t="shared" si="20"/>
        <v>95</v>
      </c>
      <c r="B97" s="3" t="str">
        <f t="shared" si="26"/>
        <v>0108</v>
      </c>
      <c r="C97" s="3" t="s">
        <v>23</v>
      </c>
      <c r="D97" s="3" t="str">
        <f>"叶宗静"</f>
        <v>叶宗静</v>
      </c>
      <c r="E97" s="3" t="str">
        <f>"女"</f>
        <v>女</v>
      </c>
      <c r="F97" s="3" t="str">
        <f>"2507018615"</f>
        <v>2507018615</v>
      </c>
      <c r="G97" s="3" t="str">
        <f>"86"</f>
        <v>86</v>
      </c>
      <c r="H97" s="3" t="str">
        <f>"15"</f>
        <v>15</v>
      </c>
      <c r="I97" s="4">
        <v>81.9</v>
      </c>
      <c r="J97" s="3"/>
    </row>
    <row r="98" customHeight="1" spans="1:10">
      <c r="A98" s="3">
        <f t="shared" si="20"/>
        <v>96</v>
      </c>
      <c r="B98" s="3" t="str">
        <f t="shared" si="26"/>
        <v>0108</v>
      </c>
      <c r="C98" s="3" t="s">
        <v>23</v>
      </c>
      <c r="D98" s="3" t="str">
        <f>"李纳"</f>
        <v>李纳</v>
      </c>
      <c r="E98" s="3" t="str">
        <f>"女"</f>
        <v>女</v>
      </c>
      <c r="F98" s="3" t="str">
        <f>"2507018703"</f>
        <v>2507018703</v>
      </c>
      <c r="G98" s="3" t="str">
        <f>"87"</f>
        <v>87</v>
      </c>
      <c r="H98" s="3" t="str">
        <f>"03"</f>
        <v>03</v>
      </c>
      <c r="I98" s="4">
        <v>81.8</v>
      </c>
      <c r="J98" s="3"/>
    </row>
    <row r="99" customHeight="1" spans="1:10">
      <c r="A99" s="3">
        <f t="shared" si="20"/>
        <v>97</v>
      </c>
      <c r="B99" s="3" t="str">
        <f t="shared" si="26"/>
        <v>0108</v>
      </c>
      <c r="C99" s="3" t="s">
        <v>23</v>
      </c>
      <c r="D99" s="3" t="str">
        <f>"路雅棋"</f>
        <v>路雅棋</v>
      </c>
      <c r="E99" s="3" t="str">
        <f>"女"</f>
        <v>女</v>
      </c>
      <c r="F99" s="3" t="str">
        <f>"2507018610"</f>
        <v>2507018610</v>
      </c>
      <c r="G99" s="3" t="str">
        <f>"86"</f>
        <v>86</v>
      </c>
      <c r="H99" s="3" t="str">
        <f>"10"</f>
        <v>10</v>
      </c>
      <c r="I99" s="4">
        <v>80.9</v>
      </c>
      <c r="J99" s="3"/>
    </row>
    <row r="100" customHeight="1" spans="1:10">
      <c r="A100" s="3">
        <f t="shared" si="20"/>
        <v>98</v>
      </c>
      <c r="B100" s="3" t="str">
        <f t="shared" si="26"/>
        <v>0108</v>
      </c>
      <c r="C100" s="3" t="s">
        <v>23</v>
      </c>
      <c r="D100" s="3" t="str">
        <f>"韩孟君"</f>
        <v>韩孟君</v>
      </c>
      <c r="E100" s="3" t="str">
        <f>"女"</f>
        <v>女</v>
      </c>
      <c r="F100" s="3" t="str">
        <f>"2507018724"</f>
        <v>2507018724</v>
      </c>
      <c r="G100" s="3" t="str">
        <f>"87"</f>
        <v>87</v>
      </c>
      <c r="H100" s="3" t="str">
        <f>"24"</f>
        <v>24</v>
      </c>
      <c r="I100" s="4">
        <v>80.6</v>
      </c>
      <c r="J100" s="3"/>
    </row>
    <row r="101" customHeight="1" spans="1:10">
      <c r="A101" s="3">
        <f t="shared" si="20"/>
        <v>99</v>
      </c>
      <c r="B101" s="3" t="str">
        <f t="shared" si="26"/>
        <v>0108</v>
      </c>
      <c r="C101" s="3" t="s">
        <v>23</v>
      </c>
      <c r="D101" s="3" t="str">
        <f>"周家俊"</f>
        <v>周家俊</v>
      </c>
      <c r="E101" s="3" t="str">
        <f>"男"</f>
        <v>男</v>
      </c>
      <c r="F101" s="3" t="str">
        <f>"2507018618"</f>
        <v>2507018618</v>
      </c>
      <c r="G101" s="3" t="str">
        <f>"86"</f>
        <v>86</v>
      </c>
      <c r="H101" s="3" t="str">
        <f>"18"</f>
        <v>18</v>
      </c>
      <c r="I101" s="4">
        <v>80.4</v>
      </c>
      <c r="J101" s="3"/>
    </row>
    <row r="102" customHeight="1" spans="1:10">
      <c r="A102" s="3">
        <f t="shared" si="20"/>
        <v>100</v>
      </c>
      <c r="B102" s="3" t="str">
        <f t="shared" ref="B102:B104" si="27">"0125"</f>
        <v>0125</v>
      </c>
      <c r="C102" s="3" t="s">
        <v>24</v>
      </c>
      <c r="D102" s="3" t="str">
        <f>"陈庆港"</f>
        <v>陈庆港</v>
      </c>
      <c r="E102" s="3" t="str">
        <f t="shared" ref="E102:E103" si="28">"男"</f>
        <v>男</v>
      </c>
      <c r="F102" s="3" t="str">
        <f>"2507018912"</f>
        <v>2507018912</v>
      </c>
      <c r="G102" s="3" t="str">
        <f t="shared" ref="G102:G104" si="29">"89"</f>
        <v>89</v>
      </c>
      <c r="H102" s="3" t="str">
        <f>"12"</f>
        <v>12</v>
      </c>
      <c r="I102" s="4">
        <v>62.2</v>
      </c>
      <c r="J102" s="3"/>
    </row>
    <row r="103" customHeight="1" spans="1:10">
      <c r="A103" s="3">
        <f t="shared" si="20"/>
        <v>101</v>
      </c>
      <c r="B103" s="3" t="str">
        <f t="shared" si="27"/>
        <v>0125</v>
      </c>
      <c r="C103" s="3" t="s">
        <v>24</v>
      </c>
      <c r="D103" s="3" t="str">
        <f>"田臣夕"</f>
        <v>田臣夕</v>
      </c>
      <c r="E103" s="3" t="str">
        <f t="shared" si="28"/>
        <v>男</v>
      </c>
      <c r="F103" s="3" t="str">
        <f>"2507018910"</f>
        <v>2507018910</v>
      </c>
      <c r="G103" s="3" t="str">
        <f t="shared" si="29"/>
        <v>89</v>
      </c>
      <c r="H103" s="3" t="str">
        <f>"10"</f>
        <v>10</v>
      </c>
      <c r="I103" s="4">
        <v>62</v>
      </c>
      <c r="J103" s="3"/>
    </row>
    <row r="104" customHeight="1" spans="1:10">
      <c r="A104" s="3">
        <f t="shared" si="20"/>
        <v>102</v>
      </c>
      <c r="B104" s="3" t="str">
        <f t="shared" si="27"/>
        <v>0125</v>
      </c>
      <c r="C104" s="3" t="s">
        <v>24</v>
      </c>
      <c r="D104" s="3" t="str">
        <f>"郝瑞华"</f>
        <v>郝瑞华</v>
      </c>
      <c r="E104" s="3" t="str">
        <f>"女"</f>
        <v>女</v>
      </c>
      <c r="F104" s="3" t="str">
        <f>"2507018916"</f>
        <v>2507018916</v>
      </c>
      <c r="G104" s="3" t="str">
        <f t="shared" si="29"/>
        <v>89</v>
      </c>
      <c r="H104" s="3" t="str">
        <f>"16"</f>
        <v>16</v>
      </c>
      <c r="I104" s="4">
        <v>61</v>
      </c>
      <c r="J104" s="3"/>
    </row>
    <row r="105" customHeight="1" spans="1:10">
      <c r="A105" s="3">
        <f t="shared" si="20"/>
        <v>103</v>
      </c>
      <c r="B105" s="3" t="str">
        <f t="shared" ref="B105:B107" si="30">"0121"</f>
        <v>0121</v>
      </c>
      <c r="C105" s="3" t="s">
        <v>25</v>
      </c>
      <c r="D105" s="3" t="str">
        <f>"赵甜甜"</f>
        <v>赵甜甜</v>
      </c>
      <c r="E105" s="3" t="str">
        <f>"女"</f>
        <v>女</v>
      </c>
      <c r="F105" s="3" t="str">
        <f>"2507019003"</f>
        <v>2507019003</v>
      </c>
      <c r="G105" s="3" t="str">
        <f t="shared" ref="G105:G107" si="31">"90"</f>
        <v>90</v>
      </c>
      <c r="H105" s="3" t="str">
        <f>"03"</f>
        <v>03</v>
      </c>
      <c r="I105" s="4">
        <v>73.5</v>
      </c>
      <c r="J105" s="3"/>
    </row>
    <row r="106" customHeight="1" spans="1:10">
      <c r="A106" s="3">
        <f t="shared" si="20"/>
        <v>104</v>
      </c>
      <c r="B106" s="3" t="str">
        <f t="shared" si="30"/>
        <v>0121</v>
      </c>
      <c r="C106" s="3" t="s">
        <v>25</v>
      </c>
      <c r="D106" s="3" t="str">
        <f>"高歌"</f>
        <v>高歌</v>
      </c>
      <c r="E106" s="3" t="str">
        <f>"男"</f>
        <v>男</v>
      </c>
      <c r="F106" s="3" t="str">
        <f>"2507019016"</f>
        <v>2507019016</v>
      </c>
      <c r="G106" s="3" t="str">
        <f t="shared" si="31"/>
        <v>90</v>
      </c>
      <c r="H106" s="3" t="str">
        <f>"16"</f>
        <v>16</v>
      </c>
      <c r="I106" s="4">
        <v>73.5</v>
      </c>
      <c r="J106" s="3"/>
    </row>
    <row r="107" customHeight="1" spans="1:10">
      <c r="A107" s="3">
        <f t="shared" si="20"/>
        <v>105</v>
      </c>
      <c r="B107" s="3" t="str">
        <f t="shared" si="30"/>
        <v>0121</v>
      </c>
      <c r="C107" s="3" t="s">
        <v>25</v>
      </c>
      <c r="D107" s="3" t="str">
        <f>"肖竞媛"</f>
        <v>肖竞媛</v>
      </c>
      <c r="E107" s="3" t="str">
        <f>"女"</f>
        <v>女</v>
      </c>
      <c r="F107" s="3" t="str">
        <f>"2507019014"</f>
        <v>2507019014</v>
      </c>
      <c r="G107" s="3" t="str">
        <f t="shared" si="31"/>
        <v>90</v>
      </c>
      <c r="H107" s="3" t="str">
        <f>"14"</f>
        <v>14</v>
      </c>
      <c r="I107" s="4">
        <v>71.5</v>
      </c>
      <c r="J107" s="3"/>
    </row>
  </sheetData>
  <sortState ref="B1:J2671">
    <sortCondition ref="I1:I2731" descending="1"/>
  </sortState>
  <mergeCells count="1">
    <mergeCell ref="A1:J1"/>
  </mergeCells>
  <pageMargins left="0.109722222222222" right="0.196527777777778" top="0.196527777777778" bottom="0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梦之蓝</cp:lastModifiedBy>
  <dcterms:created xsi:type="dcterms:W3CDTF">2025-07-11T03:33:00Z</dcterms:created>
  <cp:lastPrinted>2025-07-22T06:45:00Z</cp:lastPrinted>
  <dcterms:modified xsi:type="dcterms:W3CDTF">2025-07-22T10:05:26Z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85B11695F9F94D328C78C8DA02FC0EAC_13</vt:lpwstr>
  </property>
  <property fmtid="{D5CDD505-2E9C-101B-9397-08002B2CF9AE}" pid="3" name="KSOProductBuildVer">
    <vt:lpwstr>2052-12.1.0.21915</vt:lpwstr>
  </property>
</Properties>
</file>