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555"/>
  </bookViews>
  <sheets>
    <sheet name="选岗体检名单" sheetId="1" r:id="rId1"/>
    <sheet name="带中专" sheetId="2" state="hidden" r:id="rId2"/>
  </sheets>
  <definedNames>
    <definedName name="_xlnm._FilterDatabase" localSheetId="1" hidden="1">带中专!$A$2:$I$39</definedName>
    <definedName name="_xlnm._FilterDatabase" localSheetId="0" hidden="1">选岗体检名单!$A$2:$I$34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<sst xmlns="http://schemas.openxmlformats.org/spreadsheetml/2006/main" count="158" uniqueCount="63">
  <si>
    <t>2025年沛县面向社会公开招聘编制教师（部分岗位）选岗和体检人员名单</t>
  </si>
  <si>
    <t>序号</t>
  </si>
  <si>
    <t>岗位代码</t>
  </si>
  <si>
    <t>岗位名称</t>
  </si>
  <si>
    <t>姓名</t>
  </si>
  <si>
    <t>性别</t>
  </si>
  <si>
    <t>准考证号</t>
  </si>
  <si>
    <t xml:space="preserve"> 笔试成绩</t>
  </si>
  <si>
    <t>面试成绩</t>
  </si>
  <si>
    <t>总成绩</t>
  </si>
  <si>
    <t>1</t>
  </si>
  <si>
    <t>幼儿园教师</t>
  </si>
  <si>
    <t>2</t>
  </si>
  <si>
    <t>3</t>
  </si>
  <si>
    <t>小学语文教师</t>
  </si>
  <si>
    <t>4</t>
  </si>
  <si>
    <t>5</t>
  </si>
  <si>
    <t>小学数学教师</t>
  </si>
  <si>
    <t>6</t>
  </si>
  <si>
    <t>7</t>
  </si>
  <si>
    <t>小学英语教师</t>
  </si>
  <si>
    <t>8</t>
  </si>
  <si>
    <t>9</t>
  </si>
  <si>
    <t>小学音乐教师</t>
  </si>
  <si>
    <t>10</t>
  </si>
  <si>
    <t>11</t>
  </si>
  <si>
    <t>12</t>
  </si>
  <si>
    <t>小学体育教师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</si>
  <si>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</si>
  <si>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</si>
  <si>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</si>
  <si>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</si>
  <si>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</si>
  <si>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</si>
  <si>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</si>
  <si>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</si>
  <si>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</si>
  <si>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小学美术教师</t>
  </si>
  <si>
    <t>22</t>
  </si>
  <si>
    <t>23</t>
  </si>
  <si>
    <t>24</t>
  </si>
  <si>
    <t>25</t>
  </si>
  <si>
    <t>特殊教育教师</t>
  </si>
  <si>
    <t>26</t>
  </si>
  <si>
    <t>27</t>
  </si>
  <si>
    <t>高中语文老师</t>
  </si>
  <si>
    <t>28</t>
  </si>
  <si>
    <t>高中数学教师</t>
  </si>
  <si>
    <t>29</t>
  </si>
  <si>
    <t>高中英语教师</t>
  </si>
  <si>
    <t>30</t>
  </si>
  <si>
    <t>31</t>
  </si>
  <si>
    <t>32</t>
  </si>
  <si>
    <t>高中化学教师</t>
  </si>
  <si>
    <t>2025年沛县面向社会公开招聘编制教师部分岗位选岗和体检人员名单</t>
  </si>
  <si>
    <t>33</t>
  </si>
  <si>
    <t>健康养老服务教学实训教师</t>
  </si>
  <si>
    <t>34</t>
  </si>
  <si>
    <t>35</t>
  </si>
  <si>
    <t>36</t>
  </si>
  <si>
    <t>纺织类教师</t>
  </si>
  <si>
    <t>37</t>
  </si>
  <si>
    <t>机电类教师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</si>
</sst>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2"/>
      <name val="宋体"/>
      <charset val="134"/>
    </font>
    <font>
      <sz val="11"/>
      <color indexed="8"/>
      <name val="宋体"/>
      <charset val="134"/>
    </font>
    <font>
      <sz val="18"/>
      <color indexed="8"/>
      <name val="黑体"/>
      <charset val="134"/>
    </font>
    <font>
      <sz val="12"/>
      <color indexed="8"/>
      <name val="等线"/>
      <charset val="134"/>
    </font>
    <font>
      <sz val="11"/>
      <color indexed="8"/>
      <name val="黑体"/>
      <charset val="134"/>
    </font>
    <font>
      <sz val="20"/>
      <color indexed="8"/>
      <name val="黑体"/>
      <charset val="134"/>
    </font>
    <font>
      <sz val="11"/>
      <color indexed="8"/>
      <name val="等线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0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49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49" fontId="2" fillId="0" borderId="0" xfId="0" applyNumberFormat="1" applyFont="1" applyFill="1" applyAlignment="1">
      <alignment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49" fontId="5" fillId="0" borderId="0" xfId="0" applyNumberFormat="1" applyFont="1" applyFill="1" applyAlignment="1">
      <alignment horizontal="center" vertical="center"/>
    </xf>
    <xf numFmtId="49" fontId="4" fillId="0" borderId="0" xfId="0" applyNumberFormat="1" applyFont="1" applyFill="1" applyAlignment="1">
      <alignment horizontal="left" vertical="center"/>
    </xf>
    <xf numFmtId="49" fontId="3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/>
    </xf>
    <xf numFmtId="176" fontId="3" fillId="0" borderId="2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5"/>
  <sheetViews>
    <sheetView tabSelected="1" zoomScale="90" zoomScaleNormal="90" workbookViewId="0">
      <selection activeCell="C2" sqref="C$1:C$1048576"/>
    </sheetView>
  </sheetViews>
  <sheetFormatPr defaultColWidth="9" defaultRowHeight="13.5"/>
  <cols>
    <col min="1" max="1" width="6.5" style="1" customWidth="1"/>
    <col min="2" max="2" width="8.875" style="2" customWidth="1"/>
    <col min="3" max="3" width="25.375" style="11" customWidth="1"/>
    <col min="4" max="4" width="9.25" style="11" customWidth="1"/>
    <col min="5" max="5" width="5.25" style="2" customWidth="1"/>
    <col min="6" max="6" width="14.125" style="2" customWidth="1"/>
    <col min="7" max="7" width="10.375" style="2" customWidth="1"/>
    <col min="8" max="8" width="10.125" style="2" customWidth="1"/>
    <col min="9" max="9" width="15.75" style="2" customWidth="1"/>
    <col min="10" max="16384" width="9" style="2"/>
  </cols>
  <sheetData>
    <row r="1" ht="56.1" customHeight="1" spans="1:9">
      <c r="A1" s="12" t="s">
        <v>0</v>
      </c>
      <c r="B1" s="12"/>
      <c r="C1" s="13"/>
      <c r="D1" s="13"/>
      <c r="E1" s="12"/>
      <c r="F1" s="12"/>
      <c r="G1" s="12"/>
      <c r="H1" s="12"/>
      <c r="I1" s="12"/>
    </row>
    <row r="2" ht="39" customHeight="1" spans="1:9">
      <c r="A2" s="14" t="s">
        <v>1</v>
      </c>
      <c r="B2" s="15" t="s">
        <v>2</v>
      </c>
      <c r="C2" s="16" t="s">
        <v>3</v>
      </c>
      <c r="D2" s="16" t="s">
        <v>4</v>
      </c>
      <c r="E2" s="15" t="s">
        <v>5</v>
      </c>
      <c r="F2" s="15" t="s">
        <v>6</v>
      </c>
      <c r="G2" s="17" t="s">
        <v>7</v>
      </c>
      <c r="H2" s="15" t="s">
        <v>8</v>
      </c>
      <c r="I2" s="15" t="s">
        <v>9</v>
      </c>
    </row>
    <row r="3" ht="24.95" customHeight="1" spans="1:9">
      <c r="A3" s="7" t="s">
        <v>10</v>
      </c>
      <c r="B3" s="8" t="str">
        <f>"0101"</f>
        <v>0101</v>
      </c>
      <c r="C3" s="18" t="s">
        <v>11</v>
      </c>
      <c r="D3" s="18" t="str">
        <f>"曾铄芷"</f>
        <v>曾铄芷</v>
      </c>
      <c r="E3" s="8" t="str">
        <f t="shared" ref="E3:E12" si="0">"女"</f>
        <v>女</v>
      </c>
      <c r="F3" s="8" t="str">
        <f>"2507016725"</f>
        <v>2507016725</v>
      </c>
      <c r="G3" s="9">
        <v>86</v>
      </c>
      <c r="H3" s="8">
        <v>84.26</v>
      </c>
      <c r="I3" s="8">
        <f t="shared" ref="I3:I34" si="1">G3*0.5+H3*0.5</f>
        <v>85.13</v>
      </c>
    </row>
    <row r="4" ht="24.95" customHeight="1" spans="1:9">
      <c r="A4" s="7" t="s">
        <v>12</v>
      </c>
      <c r="B4" s="8" t="str">
        <f>"0101"</f>
        <v>0101</v>
      </c>
      <c r="C4" s="18" t="s">
        <v>11</v>
      </c>
      <c r="D4" s="18" t="str">
        <f>"蒋意如"</f>
        <v>蒋意如</v>
      </c>
      <c r="E4" s="8" t="str">
        <f t="shared" si="0"/>
        <v>女</v>
      </c>
      <c r="F4" s="8" t="str">
        <f>"2507016724"</f>
        <v>2507016724</v>
      </c>
      <c r="G4" s="9">
        <v>82</v>
      </c>
      <c r="H4" s="8">
        <v>88.16</v>
      </c>
      <c r="I4" s="8">
        <f t="shared" si="1"/>
        <v>85.08</v>
      </c>
    </row>
    <row r="5" ht="24.95" customHeight="1" spans="1:9">
      <c r="A5" s="7" t="s">
        <v>13</v>
      </c>
      <c r="B5" s="8" t="str">
        <f>"0102"</f>
        <v>0102</v>
      </c>
      <c r="C5" s="18" t="s">
        <v>14</v>
      </c>
      <c r="D5" s="18" t="str">
        <f>"钱路路"</f>
        <v>钱路路</v>
      </c>
      <c r="E5" s="8" t="str">
        <f t="shared" si="0"/>
        <v>女</v>
      </c>
      <c r="F5" s="8" t="str">
        <f>"2507010121"</f>
        <v>2507010121</v>
      </c>
      <c r="G5" s="9">
        <v>89</v>
      </c>
      <c r="H5" s="8">
        <v>87.64</v>
      </c>
      <c r="I5" s="8">
        <f t="shared" si="1"/>
        <v>88.32</v>
      </c>
    </row>
    <row r="6" ht="24.95" customHeight="1" spans="1:9">
      <c r="A6" s="7" t="s">
        <v>15</v>
      </c>
      <c r="B6" s="8" t="str">
        <f>"0102"</f>
        <v>0102</v>
      </c>
      <c r="C6" s="18" t="s">
        <v>14</v>
      </c>
      <c r="D6" s="18" t="str">
        <f>"族彤彤"</f>
        <v>族彤彤</v>
      </c>
      <c r="E6" s="8" t="str">
        <f t="shared" si="0"/>
        <v>女</v>
      </c>
      <c r="F6" s="8" t="str">
        <f>"2507010606"</f>
        <v>2507010606</v>
      </c>
      <c r="G6" s="9">
        <v>85</v>
      </c>
      <c r="H6" s="8">
        <v>90.54</v>
      </c>
      <c r="I6" s="8">
        <f t="shared" si="1"/>
        <v>87.77</v>
      </c>
    </row>
    <row r="7" ht="24.95" customHeight="1" spans="1:9">
      <c r="A7" s="7" t="s">
        <v>16</v>
      </c>
      <c r="B7" s="8" t="str">
        <f>"0103"</f>
        <v>0103</v>
      </c>
      <c r="C7" s="18" t="s">
        <v>17</v>
      </c>
      <c r="D7" s="18" t="str">
        <f>"张小灵"</f>
        <v>张小灵</v>
      </c>
      <c r="E7" s="8" t="str">
        <f t="shared" si="0"/>
        <v>女</v>
      </c>
      <c r="F7" s="8" t="str">
        <f>"2507012206"</f>
        <v>2507012206</v>
      </c>
      <c r="G7" s="9">
        <v>73.9</v>
      </c>
      <c r="H7" s="8">
        <v>90.72</v>
      </c>
      <c r="I7" s="8">
        <f t="shared" si="1"/>
        <v>82.31</v>
      </c>
    </row>
    <row r="8" ht="24.95" customHeight="1" spans="1:9">
      <c r="A8" s="7" t="s">
        <v>18</v>
      </c>
      <c r="B8" s="8" t="str">
        <f>"0103"</f>
        <v>0103</v>
      </c>
      <c r="C8" s="18" t="s">
        <v>17</v>
      </c>
      <c r="D8" s="18" t="str">
        <f>"李佳桐"</f>
        <v>李佳桐</v>
      </c>
      <c r="E8" s="8" t="str">
        <f t="shared" si="0"/>
        <v>女</v>
      </c>
      <c r="F8" s="8" t="str">
        <f>"2507011913"</f>
        <v>2507011913</v>
      </c>
      <c r="G8" s="9">
        <v>69.7</v>
      </c>
      <c r="H8" s="8">
        <v>88.3</v>
      </c>
      <c r="I8" s="8">
        <f t="shared" si="1"/>
        <v>79</v>
      </c>
    </row>
    <row r="9" ht="24.95" customHeight="1" spans="1:9">
      <c r="A9" s="7" t="s">
        <v>19</v>
      </c>
      <c r="B9" s="8" t="str">
        <f>"0104"</f>
        <v>0104</v>
      </c>
      <c r="C9" s="18" t="s">
        <v>20</v>
      </c>
      <c r="D9" s="18" t="str">
        <f>"梁雨晴"</f>
        <v>梁雨晴</v>
      </c>
      <c r="E9" s="8" t="str">
        <f t="shared" si="0"/>
        <v>女</v>
      </c>
      <c r="F9" s="8" t="str">
        <f>"2507013016"</f>
        <v>2507013016</v>
      </c>
      <c r="G9" s="9">
        <v>78</v>
      </c>
      <c r="H9" s="8">
        <v>89.8</v>
      </c>
      <c r="I9" s="8">
        <f t="shared" si="1"/>
        <v>83.9</v>
      </c>
    </row>
    <row r="10" ht="24.95" customHeight="1" spans="1:9">
      <c r="A10" s="7" t="s">
        <v>21</v>
      </c>
      <c r="B10" s="8" t="str">
        <f>"0104"</f>
        <v>0104</v>
      </c>
      <c r="C10" s="18" t="s">
        <v>20</v>
      </c>
      <c r="D10" s="18" t="str">
        <f>"李莉"</f>
        <v>李莉</v>
      </c>
      <c r="E10" s="8" t="str">
        <f t="shared" si="0"/>
        <v>女</v>
      </c>
      <c r="F10" s="8" t="str">
        <f>"2507012701"</f>
        <v>2507012701</v>
      </c>
      <c r="G10" s="9">
        <v>77.6</v>
      </c>
      <c r="H10" s="8">
        <v>88.72</v>
      </c>
      <c r="I10" s="8">
        <f t="shared" si="1"/>
        <v>83.16</v>
      </c>
    </row>
    <row r="11" ht="24.95" customHeight="1" spans="1:9">
      <c r="A11" s="7" t="s">
        <v>22</v>
      </c>
      <c r="B11" s="8" t="str">
        <f t="shared" ref="B11:B13" si="2">"0105"</f>
        <v>0105</v>
      </c>
      <c r="C11" s="18" t="s">
        <v>23</v>
      </c>
      <c r="D11" s="18" t="str">
        <f>"杨紫"</f>
        <v>杨紫</v>
      </c>
      <c r="E11" s="8" t="str">
        <f t="shared" si="0"/>
        <v>女</v>
      </c>
      <c r="F11" s="8" t="str">
        <f>"2507014219"</f>
        <v>2507014219</v>
      </c>
      <c r="G11" s="9">
        <v>72.4</v>
      </c>
      <c r="H11" s="8">
        <v>90.06</v>
      </c>
      <c r="I11" s="8">
        <f t="shared" si="1"/>
        <v>81.23</v>
      </c>
    </row>
    <row r="12" ht="24.95" customHeight="1" spans="1:9">
      <c r="A12" s="7" t="s">
        <v>24</v>
      </c>
      <c r="B12" s="8" t="str">
        <f t="shared" si="2"/>
        <v>0105</v>
      </c>
      <c r="C12" s="18" t="s">
        <v>23</v>
      </c>
      <c r="D12" s="18" t="str">
        <f>"赵晓晓"</f>
        <v>赵晓晓</v>
      </c>
      <c r="E12" s="8" t="str">
        <f t="shared" si="0"/>
        <v>女</v>
      </c>
      <c r="F12" s="8" t="str">
        <f>"2507014308"</f>
        <v>2507014308</v>
      </c>
      <c r="G12" s="9">
        <v>73.9</v>
      </c>
      <c r="H12" s="8">
        <v>85.32</v>
      </c>
      <c r="I12" s="8">
        <f t="shared" si="1"/>
        <v>79.61</v>
      </c>
    </row>
    <row r="13" ht="24.95" customHeight="1" spans="1:9">
      <c r="A13" s="7" t="s">
        <v>25</v>
      </c>
      <c r="B13" s="8" t="str">
        <f t="shared" si="2"/>
        <v>0105</v>
      </c>
      <c r="C13" s="18" t="s">
        <v>23</v>
      </c>
      <c r="D13" s="18" t="str">
        <f>"陈远畅"</f>
        <v>陈远畅</v>
      </c>
      <c r="E13" s="8" t="str">
        <f t="shared" ref="E13:E18" si="3">"男"</f>
        <v>男</v>
      </c>
      <c r="F13" s="8" t="str">
        <f>"2507014622"</f>
        <v>2507014622</v>
      </c>
      <c r="G13" s="9">
        <v>74.8</v>
      </c>
      <c r="H13" s="8">
        <v>84.24</v>
      </c>
      <c r="I13" s="8">
        <f t="shared" si="1"/>
        <v>79.52</v>
      </c>
    </row>
    <row r="14" ht="24.95" customHeight="1" spans="1:9">
      <c r="A14" s="7" t="s">
        <v>26</v>
      </c>
      <c r="B14" s="8" t="str">
        <f t="shared" ref="B14:B22" si="4">"0106"</f>
        <v>0106</v>
      </c>
      <c r="C14" s="18" t="s">
        <v>27</v>
      </c>
      <c r="D14" s="18" t="str">
        <f>"曹世瞳"</f>
        <v>曹世瞳</v>
      </c>
      <c r="E14" s="8" t="str">
        <f t="shared" si="3"/>
        <v>男</v>
      </c>
      <c r="F14" s="8" t="str">
        <f>"2507015327"</f>
        <v>2507015327</v>
      </c>
      <c r="G14" s="9">
        <v>86</v>
      </c>
      <c r="H14" s="8">
        <v>89.48</v>
      </c>
      <c r="I14" s="8">
        <f t="shared" si="1"/>
        <v>87.74</v>
      </c>
    </row>
    <row r="15" ht="24.95" customHeight="1" spans="1:9">
      <c r="A15" s="7" t="s">
        <v>28</v>
      </c>
      <c r="B15" s="8" t="str">
        <f t="shared" si="4"/>
        <v>0106</v>
      </c>
      <c r="C15" s="18" t="s">
        <v>27</v>
      </c>
      <c r="D15" s="18" t="str">
        <f>"肖天意"</f>
        <v>肖天意</v>
      </c>
      <c r="E15" s="8" t="str">
        <f t="shared" si="3"/>
        <v>男</v>
      </c>
      <c r="F15" s="8" t="str">
        <f>"2507015027"</f>
        <v>2507015027</v>
      </c>
      <c r="G15" s="9">
        <v>87.9</v>
      </c>
      <c r="H15" s="8">
        <v>84.42</v>
      </c>
      <c r="I15" s="8">
        <f t="shared" si="1"/>
        <v>86.16</v>
      </c>
    </row>
    <row r="16" ht="24.95" customHeight="1" spans="1:9">
      <c r="A16" s="7" t="s">
        <v>29</v>
      </c>
      <c r="B16" s="8" t="str">
        <f t="shared" si="4"/>
        <v>0106</v>
      </c>
      <c r="C16" s="18" t="s">
        <v>27</v>
      </c>
      <c r="D16" s="18" t="str">
        <f>"张文韬"</f>
        <v>张文韬</v>
      </c>
      <c r="E16" s="8" t="str">
        <f t="shared" si="3"/>
        <v>男</v>
      </c>
      <c r="F16" s="8" t="str">
        <f>"2507015118"</f>
        <v>2507015118</v>
      </c>
      <c r="G16" s="9">
        <v>83.8</v>
      </c>
      <c r="H16" s="8">
        <v>87.48</v>
      </c>
      <c r="I16" s="8">
        <f t="shared" si="1"/>
        <v>85.64</v>
      </c>
    </row>
    <row r="17" ht="24.95" customHeight="1" spans="1:9">
      <c r="A17" s="7" t="s">
        <v>30</v>
      </c>
      <c r="B17" s="8" t="str">
        <f t="shared" si="4"/>
        <v>0106</v>
      </c>
      <c r="C17" s="18" t="s">
        <v>27</v>
      </c>
      <c r="D17" s="18" t="str">
        <f>"朱茂昂"</f>
        <v>朱茂昂</v>
      </c>
      <c r="E17" s="8" t="str">
        <f t="shared" si="3"/>
        <v>男</v>
      </c>
      <c r="F17" s="8" t="str">
        <f>"2507014811"</f>
        <v>2507014811</v>
      </c>
      <c r="G17" s="9">
        <v>83.3</v>
      </c>
      <c r="H17" s="8">
        <v>87.38</v>
      </c>
      <c r="I17" s="8">
        <f t="shared" si="1"/>
        <v>85.34</v>
      </c>
    </row>
    <row r="18" ht="24.95" customHeight="1" spans="1:9">
      <c r="A18" s="7" t="s">
        <v>31</v>
      </c>
      <c r="B18" s="8" t="str">
        <f t="shared" si="4"/>
        <v>0106</v>
      </c>
      <c r="C18" s="18" t="s">
        <v>27</v>
      </c>
      <c r="D18" s="18" t="str">
        <f>"高瑞"</f>
        <v>高瑞</v>
      </c>
      <c r="E18" s="8" t="str">
        <f t="shared" si="3"/>
        <v>男</v>
      </c>
      <c r="F18" s="8" t="str">
        <f>"2507015616"</f>
        <v>2507015616</v>
      </c>
      <c r="G18" s="9">
        <v>88.4</v>
      </c>
      <c r="H18" s="8">
        <v>81.56</v>
      </c>
      <c r="I18" s="8">
        <f t="shared" si="1"/>
        <v>84.98</v>
      </c>
    </row>
    <row r="19" ht="24.95" customHeight="1" spans="1:9">
      <c r="A19" s="7" t="s">
        <v>32</v>
      </c>
      <c r="B19" s="8" t="str">
        <f t="shared" si="4"/>
        <v>0106</v>
      </c>
      <c r="C19" s="18" t="s">
        <v>27</v>
      </c>
      <c r="D19" s="18" t="str">
        <f>"李明馨"</f>
        <v>李明馨</v>
      </c>
      <c r="E19" s="8" t="str">
        <f>"女"</f>
        <v>女</v>
      </c>
      <c r="F19" s="8" t="str">
        <f>"2507014813"</f>
        <v>2507014813</v>
      </c>
      <c r="G19" s="9">
        <v>90.4</v>
      </c>
      <c r="H19" s="8">
        <v>79.44</v>
      </c>
      <c r="I19" s="8">
        <f t="shared" si="1"/>
        <v>84.92</v>
      </c>
    </row>
    <row r="20" ht="24.95" customHeight="1" spans="1:9">
      <c r="A20" s="7" t="s">
        <v>33</v>
      </c>
      <c r="B20" s="8" t="str">
        <f t="shared" si="4"/>
        <v>0106</v>
      </c>
      <c r="C20" s="18" t="s">
        <v>27</v>
      </c>
      <c r="D20" s="18" t="str">
        <f>"王宇扬"</f>
        <v>王宇扬</v>
      </c>
      <c r="E20" s="8" t="str">
        <f t="shared" ref="E20:E22" si="5">"男"</f>
        <v>男</v>
      </c>
      <c r="F20" s="8" t="str">
        <f>"2507016121"</f>
        <v>2507016121</v>
      </c>
      <c r="G20" s="9">
        <v>85.3</v>
      </c>
      <c r="H20" s="8">
        <v>84.18</v>
      </c>
      <c r="I20" s="8">
        <f t="shared" si="1"/>
        <v>84.74</v>
      </c>
    </row>
    <row r="21" ht="24.95" customHeight="1" spans="1:9">
      <c r="A21" s="7" t="s">
        <v>34</v>
      </c>
      <c r="B21" s="8" t="str">
        <f t="shared" si="4"/>
        <v>0106</v>
      </c>
      <c r="C21" s="18" t="s">
        <v>27</v>
      </c>
      <c r="D21" s="18" t="str">
        <f>"桑翌博"</f>
        <v>桑翌博</v>
      </c>
      <c r="E21" s="8" t="str">
        <f t="shared" si="5"/>
        <v>男</v>
      </c>
      <c r="F21" s="8" t="str">
        <f>"2507015603"</f>
        <v>2507015603</v>
      </c>
      <c r="G21" s="9">
        <v>82.2</v>
      </c>
      <c r="H21" s="8">
        <v>87.04</v>
      </c>
      <c r="I21" s="8">
        <f t="shared" si="1"/>
        <v>84.62</v>
      </c>
    </row>
    <row r="22" ht="24.95" customHeight="1" spans="1:9">
      <c r="A22" s="7" t="s">
        <v>35</v>
      </c>
      <c r="B22" s="8" t="str">
        <f t="shared" si="4"/>
        <v>0106</v>
      </c>
      <c r="C22" s="18" t="s">
        <v>27</v>
      </c>
      <c r="D22" s="18" t="str">
        <f>"蔡耀"</f>
        <v>蔡耀</v>
      </c>
      <c r="E22" s="8" t="str">
        <f t="shared" si="5"/>
        <v>男</v>
      </c>
      <c r="F22" s="8" t="str">
        <f>"2507015814"</f>
        <v>2507015814</v>
      </c>
      <c r="G22" s="9">
        <v>83.7</v>
      </c>
      <c r="H22" s="8">
        <v>85.32</v>
      </c>
      <c r="I22" s="8">
        <f t="shared" si="1"/>
        <v>84.51</v>
      </c>
    </row>
    <row r="23" ht="24.95" customHeight="1" spans="1:9">
      <c r="A23" s="7" t="s">
        <v>36</v>
      </c>
      <c r="B23" s="8" t="str">
        <f t="shared" ref="B23:B26" si="6">"0107"</f>
        <v>0107</v>
      </c>
      <c r="C23" s="18" t="s">
        <v>37</v>
      </c>
      <c r="D23" s="18" t="str">
        <f>"成笑笑"</f>
        <v>成笑笑</v>
      </c>
      <c r="E23" s="8" t="str">
        <f t="shared" ref="E23:E26" si="7">"女"</f>
        <v>女</v>
      </c>
      <c r="F23" s="8" t="str">
        <f>"2507017704"</f>
        <v>2507017704</v>
      </c>
      <c r="G23" s="9">
        <v>89.4</v>
      </c>
      <c r="H23" s="8">
        <v>88.28</v>
      </c>
      <c r="I23" s="8">
        <f t="shared" si="1"/>
        <v>88.84</v>
      </c>
    </row>
    <row r="24" ht="24.95" customHeight="1" spans="1:9">
      <c r="A24" s="7" t="s">
        <v>38</v>
      </c>
      <c r="B24" s="8" t="str">
        <f t="shared" si="6"/>
        <v>0107</v>
      </c>
      <c r="C24" s="18" t="s">
        <v>37</v>
      </c>
      <c r="D24" s="18" t="str">
        <f>"谷玉帅"</f>
        <v>谷玉帅</v>
      </c>
      <c r="E24" s="8" t="str">
        <f>"男"</f>
        <v>男</v>
      </c>
      <c r="F24" s="8" t="str">
        <f>"2507017629"</f>
        <v>2507017629</v>
      </c>
      <c r="G24" s="9">
        <v>87.8</v>
      </c>
      <c r="H24" s="8">
        <v>88.3</v>
      </c>
      <c r="I24" s="8">
        <f t="shared" si="1"/>
        <v>88.05</v>
      </c>
    </row>
    <row r="25" ht="24.95" customHeight="1" spans="1:9">
      <c r="A25" s="7" t="s">
        <v>39</v>
      </c>
      <c r="B25" s="8" t="str">
        <f t="shared" si="6"/>
        <v>0107</v>
      </c>
      <c r="C25" s="18" t="s">
        <v>37</v>
      </c>
      <c r="D25" s="18" t="str">
        <f>"米雪纯"</f>
        <v>米雪纯</v>
      </c>
      <c r="E25" s="8" t="str">
        <f t="shared" si="7"/>
        <v>女</v>
      </c>
      <c r="F25" s="8" t="str">
        <f>"2507017219"</f>
        <v>2507017219</v>
      </c>
      <c r="G25" s="9">
        <v>87.2</v>
      </c>
      <c r="H25" s="8">
        <v>88.82</v>
      </c>
      <c r="I25" s="8">
        <f t="shared" si="1"/>
        <v>88.01</v>
      </c>
    </row>
    <row r="26" ht="24.95" customHeight="1" spans="1:9">
      <c r="A26" s="7" t="s">
        <v>40</v>
      </c>
      <c r="B26" s="8" t="str">
        <f t="shared" si="6"/>
        <v>0107</v>
      </c>
      <c r="C26" s="18" t="s">
        <v>37</v>
      </c>
      <c r="D26" s="18" t="str">
        <f>"徐秋月"</f>
        <v>徐秋月</v>
      </c>
      <c r="E26" s="8" t="str">
        <f t="shared" si="7"/>
        <v>女</v>
      </c>
      <c r="F26" s="8" t="str">
        <f>"2507018305"</f>
        <v>2507018305</v>
      </c>
      <c r="G26" s="9">
        <v>90</v>
      </c>
      <c r="H26" s="8">
        <v>84.6</v>
      </c>
      <c r="I26" s="8">
        <f t="shared" si="1"/>
        <v>87.3</v>
      </c>
    </row>
    <row r="27" ht="24.95" customHeight="1" spans="1:9">
      <c r="A27" s="7" t="s">
        <v>41</v>
      </c>
      <c r="B27" s="8" t="str">
        <f>"0108"</f>
        <v>0108</v>
      </c>
      <c r="C27" s="18" t="s">
        <v>42</v>
      </c>
      <c r="D27" s="18" t="str">
        <f>"王徐旭"</f>
        <v>王徐旭</v>
      </c>
      <c r="E27" s="8" t="str">
        <f>"男"</f>
        <v>男</v>
      </c>
      <c r="F27" s="8" t="str">
        <f>"2507018709"</f>
        <v>2507018709</v>
      </c>
      <c r="G27" s="9">
        <v>85</v>
      </c>
      <c r="H27" s="8">
        <v>82.26</v>
      </c>
      <c r="I27" s="8">
        <f t="shared" si="1"/>
        <v>83.63</v>
      </c>
    </row>
    <row r="28" ht="24.95" customHeight="1" spans="1:9">
      <c r="A28" s="7" t="s">
        <v>43</v>
      </c>
      <c r="B28" s="8" t="str">
        <f>"0108"</f>
        <v>0108</v>
      </c>
      <c r="C28" s="18" t="s">
        <v>42</v>
      </c>
      <c r="D28" s="18" t="str">
        <f>"路雅棋"</f>
        <v>路雅棋</v>
      </c>
      <c r="E28" s="8" t="str">
        <f t="shared" ref="E28:E33" si="8">"女"</f>
        <v>女</v>
      </c>
      <c r="F28" s="8" t="str">
        <f>"2507018610"</f>
        <v>2507018610</v>
      </c>
      <c r="G28" s="9">
        <v>80.9</v>
      </c>
      <c r="H28" s="8">
        <v>84.08</v>
      </c>
      <c r="I28" s="8">
        <f t="shared" si="1"/>
        <v>82.49</v>
      </c>
    </row>
    <row r="29" ht="24.95" customHeight="1" spans="1:9">
      <c r="A29" s="7" t="s">
        <v>44</v>
      </c>
      <c r="B29" s="8" t="str">
        <f>"0118"</f>
        <v>0118</v>
      </c>
      <c r="C29" s="18" t="s">
        <v>45</v>
      </c>
      <c r="D29" s="18" t="str">
        <f>"孟露"</f>
        <v>孟露</v>
      </c>
      <c r="E29" s="8" t="str">
        <f t="shared" si="8"/>
        <v>女</v>
      </c>
      <c r="F29" s="8" t="str">
        <f>"2507011517"</f>
        <v>2507011517</v>
      </c>
      <c r="G29" s="9">
        <v>88.5</v>
      </c>
      <c r="H29" s="8">
        <v>82.14</v>
      </c>
      <c r="I29" s="8">
        <f t="shared" si="1"/>
        <v>85.32</v>
      </c>
    </row>
    <row r="30" ht="24.95" customHeight="1" spans="1:9">
      <c r="A30" s="7" t="s">
        <v>46</v>
      </c>
      <c r="B30" s="8" t="str">
        <f>"0119"</f>
        <v>0119</v>
      </c>
      <c r="C30" s="18" t="s">
        <v>47</v>
      </c>
      <c r="D30" s="18" t="str">
        <f>"刘思宇"</f>
        <v>刘思宇</v>
      </c>
      <c r="E30" s="8" t="str">
        <f t="shared" si="8"/>
        <v>女</v>
      </c>
      <c r="F30" s="8" t="str">
        <f>"2507012424"</f>
        <v>2507012424</v>
      </c>
      <c r="G30" s="9">
        <v>62.5</v>
      </c>
      <c r="H30" s="8">
        <v>88.74</v>
      </c>
      <c r="I30" s="8">
        <f t="shared" si="1"/>
        <v>75.62</v>
      </c>
    </row>
    <row r="31" ht="24.95" customHeight="1" spans="1:9">
      <c r="A31" s="7" t="s">
        <v>48</v>
      </c>
      <c r="B31" s="8" t="str">
        <f t="shared" ref="B31:B33" si="9">"0120"</f>
        <v>0120</v>
      </c>
      <c r="C31" s="18" t="s">
        <v>49</v>
      </c>
      <c r="D31" s="18" t="str">
        <f>"徐奇缘"</f>
        <v>徐奇缘</v>
      </c>
      <c r="E31" s="8" t="str">
        <f t="shared" si="8"/>
        <v>女</v>
      </c>
      <c r="F31" s="8" t="str">
        <f>"2507013216"</f>
        <v>2507013216</v>
      </c>
      <c r="G31" s="9">
        <v>66.8</v>
      </c>
      <c r="H31" s="8">
        <v>88.24</v>
      </c>
      <c r="I31" s="8">
        <f t="shared" si="1"/>
        <v>77.52</v>
      </c>
    </row>
    <row r="32" ht="24.95" customHeight="1" spans="1:9">
      <c r="A32" s="7" t="s">
        <v>50</v>
      </c>
      <c r="B32" s="8" t="str">
        <f t="shared" si="9"/>
        <v>0120</v>
      </c>
      <c r="C32" s="18" t="s">
        <v>49</v>
      </c>
      <c r="D32" s="18" t="str">
        <f>"景向心"</f>
        <v>景向心</v>
      </c>
      <c r="E32" s="8" t="str">
        <f t="shared" si="8"/>
        <v>女</v>
      </c>
      <c r="F32" s="8" t="str">
        <f>"2507013214"</f>
        <v>2507013214</v>
      </c>
      <c r="G32" s="9">
        <v>69.8</v>
      </c>
      <c r="H32" s="8">
        <v>84.62</v>
      </c>
      <c r="I32" s="8">
        <f t="shared" si="1"/>
        <v>77.21</v>
      </c>
    </row>
    <row r="33" ht="24.95" customHeight="1" spans="1:9">
      <c r="A33" s="7" t="s">
        <v>51</v>
      </c>
      <c r="B33" s="8" t="str">
        <f t="shared" si="9"/>
        <v>0120</v>
      </c>
      <c r="C33" s="18" t="s">
        <v>49</v>
      </c>
      <c r="D33" s="18" t="str">
        <f>"高令令"</f>
        <v>高令令</v>
      </c>
      <c r="E33" s="8" t="str">
        <f t="shared" si="8"/>
        <v>女</v>
      </c>
      <c r="F33" s="8" t="str">
        <f>"2507013328"</f>
        <v>2507013328</v>
      </c>
      <c r="G33" s="9">
        <v>66</v>
      </c>
      <c r="H33" s="8">
        <v>85.7</v>
      </c>
      <c r="I33" s="8">
        <f t="shared" si="1"/>
        <v>75.85</v>
      </c>
    </row>
    <row r="34" ht="24.95" customHeight="1" spans="1:9">
      <c r="A34" s="7" t="s">
        <v>52</v>
      </c>
      <c r="B34" s="8" t="str">
        <f>"0121"</f>
        <v>0121</v>
      </c>
      <c r="C34" s="18" t="s">
        <v>53</v>
      </c>
      <c r="D34" s="18" t="str">
        <f>"马晓伟"</f>
        <v>马晓伟</v>
      </c>
      <c r="E34" s="8" t="str">
        <f>"男"</f>
        <v>男</v>
      </c>
      <c r="F34" s="8" t="str">
        <f>"2507019018"</f>
        <v>2507019018</v>
      </c>
      <c r="G34" s="9">
        <v>70.5</v>
      </c>
      <c r="H34" s="8">
        <v>84.12</v>
      </c>
      <c r="I34" s="8">
        <f t="shared" si="1"/>
        <v>77.31</v>
      </c>
    </row>
    <row r="35" ht="38.1" customHeight="1"/>
  </sheetData>
  <mergeCells count="1">
    <mergeCell ref="A1:I1"/>
  </mergeCells>
  <pageMargins left="0.75" right="0.75" top="1" bottom="1" header="0.511805555555556" footer="0.511805555555556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0"/>
  <sheetViews>
    <sheetView zoomScale="90" zoomScaleNormal="90" topLeftCell="A17" workbookViewId="0">
      <selection activeCell="F28" sqref="F28"/>
    </sheetView>
  </sheetViews>
  <sheetFormatPr defaultColWidth="9" defaultRowHeight="13.5"/>
  <cols>
    <col min="1" max="1" width="4" style="1" customWidth="1"/>
    <col min="2" max="2" width="8.875" style="2" customWidth="1"/>
    <col min="3" max="3" width="25.375" style="2" customWidth="1"/>
    <col min="4" max="4" width="6.875" style="2" customWidth="1"/>
    <col min="5" max="5" width="4.375" style="2" customWidth="1"/>
    <col min="6" max="6" width="12.25" style="2" customWidth="1"/>
    <col min="7" max="7" width="9" style="2" customWidth="1"/>
    <col min="8" max="8" width="10.125" style="2" customWidth="1"/>
    <col min="9" max="9" width="15.75" style="2" customWidth="1"/>
    <col min="10" max="16384" width="9" style="2"/>
  </cols>
  <sheetData>
    <row r="1" ht="39.95" customHeight="1" spans="1:9">
      <c r="A1" s="3" t="s">
        <v>54</v>
      </c>
      <c r="B1" s="3"/>
      <c r="C1" s="3"/>
      <c r="D1" s="3"/>
      <c r="E1" s="3"/>
      <c r="F1" s="3"/>
      <c r="G1" s="3"/>
      <c r="H1" s="3"/>
      <c r="I1" s="10"/>
    </row>
    <row r="2" ht="39" customHeight="1" spans="1:9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6" t="s">
        <v>7</v>
      </c>
      <c r="H2" s="5" t="s">
        <v>8</v>
      </c>
      <c r="I2" s="5" t="s">
        <v>9</v>
      </c>
    </row>
    <row r="3" ht="24.95" customHeight="1" spans="1:9">
      <c r="A3" s="7" t="s">
        <v>10</v>
      </c>
      <c r="B3" s="8" t="str">
        <f>"0101"</f>
        <v>0101</v>
      </c>
      <c r="C3" s="8" t="s">
        <v>11</v>
      </c>
      <c r="D3" s="8" t="str">
        <f>"曾铄芷"</f>
        <v>曾铄芷</v>
      </c>
      <c r="E3" s="8" t="str">
        <f t="shared" ref="E3:E12" si="0">"女"</f>
        <v>女</v>
      </c>
      <c r="F3" s="8" t="str">
        <f>"2507016725"</f>
        <v>2507016725</v>
      </c>
      <c r="G3" s="9">
        <v>86</v>
      </c>
      <c r="H3" s="8">
        <v>84.26</v>
      </c>
      <c r="I3" s="8">
        <f t="shared" ref="I3:I39" si="1">G3*0.5+H3*0.5</f>
        <v>85.13</v>
      </c>
    </row>
    <row r="4" ht="24.95" customHeight="1" spans="1:9">
      <c r="A4" s="7" t="s">
        <v>12</v>
      </c>
      <c r="B4" s="8" t="str">
        <f>"0101"</f>
        <v>0101</v>
      </c>
      <c r="C4" s="8" t="s">
        <v>11</v>
      </c>
      <c r="D4" s="8" t="str">
        <f>"蒋意如"</f>
        <v>蒋意如</v>
      </c>
      <c r="E4" s="8" t="str">
        <f t="shared" si="0"/>
        <v>女</v>
      </c>
      <c r="F4" s="8" t="str">
        <f>"2507016724"</f>
        <v>2507016724</v>
      </c>
      <c r="G4" s="9">
        <v>82</v>
      </c>
      <c r="H4" s="8">
        <v>88.16</v>
      </c>
      <c r="I4" s="8">
        <f t="shared" si="1"/>
        <v>85.08</v>
      </c>
    </row>
    <row r="5" ht="24.95" customHeight="1" spans="1:9">
      <c r="A5" s="7" t="s">
        <v>13</v>
      </c>
      <c r="B5" s="8" t="str">
        <f>"0102"</f>
        <v>0102</v>
      </c>
      <c r="C5" s="8" t="s">
        <v>14</v>
      </c>
      <c r="D5" s="8" t="str">
        <f>"钱路路"</f>
        <v>钱路路</v>
      </c>
      <c r="E5" s="8" t="str">
        <f t="shared" si="0"/>
        <v>女</v>
      </c>
      <c r="F5" s="8" t="str">
        <f>"2507010121"</f>
        <v>2507010121</v>
      </c>
      <c r="G5" s="9">
        <v>89</v>
      </c>
      <c r="H5" s="8">
        <v>87.64</v>
      </c>
      <c r="I5" s="8">
        <f t="shared" si="1"/>
        <v>88.32</v>
      </c>
    </row>
    <row r="6" ht="24.95" customHeight="1" spans="1:9">
      <c r="A6" s="7" t="s">
        <v>15</v>
      </c>
      <c r="B6" s="8" t="str">
        <f>"0102"</f>
        <v>0102</v>
      </c>
      <c r="C6" s="8" t="s">
        <v>14</v>
      </c>
      <c r="D6" s="8" t="str">
        <f>"族彤彤"</f>
        <v>族彤彤</v>
      </c>
      <c r="E6" s="8" t="str">
        <f t="shared" si="0"/>
        <v>女</v>
      </c>
      <c r="F6" s="8" t="str">
        <f>"2507010606"</f>
        <v>2507010606</v>
      </c>
      <c r="G6" s="9">
        <v>85</v>
      </c>
      <c r="H6" s="8">
        <v>90.54</v>
      </c>
      <c r="I6" s="8">
        <f t="shared" si="1"/>
        <v>87.77</v>
      </c>
    </row>
    <row r="7" ht="24.95" customHeight="1" spans="1:9">
      <c r="A7" s="7" t="s">
        <v>16</v>
      </c>
      <c r="B7" s="8" t="str">
        <f>"0103"</f>
        <v>0103</v>
      </c>
      <c r="C7" s="8" t="s">
        <v>17</v>
      </c>
      <c r="D7" s="8" t="str">
        <f>"张小灵"</f>
        <v>张小灵</v>
      </c>
      <c r="E7" s="8" t="str">
        <f t="shared" si="0"/>
        <v>女</v>
      </c>
      <c r="F7" s="8" t="str">
        <f>"2507012206"</f>
        <v>2507012206</v>
      </c>
      <c r="G7" s="9">
        <v>73.9</v>
      </c>
      <c r="H7" s="8">
        <v>90.72</v>
      </c>
      <c r="I7" s="8">
        <f t="shared" si="1"/>
        <v>82.31</v>
      </c>
    </row>
    <row r="8" ht="24.95" customHeight="1" spans="1:9">
      <c r="A8" s="7" t="s">
        <v>18</v>
      </c>
      <c r="B8" s="8" t="str">
        <f>"0103"</f>
        <v>0103</v>
      </c>
      <c r="C8" s="8" t="s">
        <v>17</v>
      </c>
      <c r="D8" s="8" t="str">
        <f>"李佳桐"</f>
        <v>李佳桐</v>
      </c>
      <c r="E8" s="8" t="str">
        <f t="shared" si="0"/>
        <v>女</v>
      </c>
      <c r="F8" s="8" t="str">
        <f>"2507011913"</f>
        <v>2507011913</v>
      </c>
      <c r="G8" s="9">
        <v>69.7</v>
      </c>
      <c r="H8" s="8">
        <v>88.3</v>
      </c>
      <c r="I8" s="8">
        <f t="shared" si="1"/>
        <v>79</v>
      </c>
    </row>
    <row r="9" ht="24.95" customHeight="1" spans="1:9">
      <c r="A9" s="7" t="s">
        <v>19</v>
      </c>
      <c r="B9" s="8" t="str">
        <f>"0104"</f>
        <v>0104</v>
      </c>
      <c r="C9" s="8" t="s">
        <v>20</v>
      </c>
      <c r="D9" s="8" t="str">
        <f>"梁雨晴"</f>
        <v>梁雨晴</v>
      </c>
      <c r="E9" s="8" t="str">
        <f t="shared" si="0"/>
        <v>女</v>
      </c>
      <c r="F9" s="8" t="str">
        <f>"2507013016"</f>
        <v>2507013016</v>
      </c>
      <c r="G9" s="9">
        <v>78</v>
      </c>
      <c r="H9" s="8">
        <v>89.8</v>
      </c>
      <c r="I9" s="8">
        <f t="shared" si="1"/>
        <v>83.9</v>
      </c>
    </row>
    <row r="10" ht="24.95" customHeight="1" spans="1:9">
      <c r="A10" s="7" t="s">
        <v>21</v>
      </c>
      <c r="B10" s="8" t="str">
        <f>"0104"</f>
        <v>0104</v>
      </c>
      <c r="C10" s="8" t="s">
        <v>20</v>
      </c>
      <c r="D10" s="8" t="str">
        <f>"李莉"</f>
        <v>李莉</v>
      </c>
      <c r="E10" s="8" t="str">
        <f t="shared" si="0"/>
        <v>女</v>
      </c>
      <c r="F10" s="8" t="str">
        <f>"2507012701"</f>
        <v>2507012701</v>
      </c>
      <c r="G10" s="9">
        <v>77.6</v>
      </c>
      <c r="H10" s="8">
        <v>88.72</v>
      </c>
      <c r="I10" s="8">
        <f t="shared" si="1"/>
        <v>83.16</v>
      </c>
    </row>
    <row r="11" ht="24.95" customHeight="1" spans="1:9">
      <c r="A11" s="7" t="s">
        <v>22</v>
      </c>
      <c r="B11" s="8" t="str">
        <f t="shared" ref="B11:B13" si="2">"0105"</f>
        <v>0105</v>
      </c>
      <c r="C11" s="8" t="s">
        <v>23</v>
      </c>
      <c r="D11" s="8" t="str">
        <f>"杨紫"</f>
        <v>杨紫</v>
      </c>
      <c r="E11" s="8" t="str">
        <f t="shared" si="0"/>
        <v>女</v>
      </c>
      <c r="F11" s="8" t="str">
        <f>"2507014219"</f>
        <v>2507014219</v>
      </c>
      <c r="G11" s="9">
        <v>72.4</v>
      </c>
      <c r="H11" s="8">
        <v>90.06</v>
      </c>
      <c r="I11" s="8">
        <f t="shared" si="1"/>
        <v>81.23</v>
      </c>
    </row>
    <row r="12" ht="24.95" customHeight="1" spans="1:9">
      <c r="A12" s="7" t="s">
        <v>24</v>
      </c>
      <c r="B12" s="8" t="str">
        <f t="shared" si="2"/>
        <v>0105</v>
      </c>
      <c r="C12" s="8" t="s">
        <v>23</v>
      </c>
      <c r="D12" s="8" t="str">
        <f>"赵晓晓"</f>
        <v>赵晓晓</v>
      </c>
      <c r="E12" s="8" t="str">
        <f t="shared" si="0"/>
        <v>女</v>
      </c>
      <c r="F12" s="8" t="str">
        <f>"2507014308"</f>
        <v>2507014308</v>
      </c>
      <c r="G12" s="9">
        <v>73.9</v>
      </c>
      <c r="H12" s="8">
        <v>85.32</v>
      </c>
      <c r="I12" s="8">
        <f t="shared" si="1"/>
        <v>79.61</v>
      </c>
    </row>
    <row r="13" ht="24.95" customHeight="1" spans="1:9">
      <c r="A13" s="7" t="s">
        <v>25</v>
      </c>
      <c r="B13" s="8" t="str">
        <f t="shared" si="2"/>
        <v>0105</v>
      </c>
      <c r="C13" s="8" t="s">
        <v>23</v>
      </c>
      <c r="D13" s="8" t="str">
        <f>"陈远畅"</f>
        <v>陈远畅</v>
      </c>
      <c r="E13" s="8" t="str">
        <f t="shared" ref="E13:E18" si="3">"男"</f>
        <v>男</v>
      </c>
      <c r="F13" s="8" t="str">
        <f>"2507014622"</f>
        <v>2507014622</v>
      </c>
      <c r="G13" s="9">
        <v>74.8</v>
      </c>
      <c r="H13" s="8">
        <v>84.24</v>
      </c>
      <c r="I13" s="8">
        <f t="shared" si="1"/>
        <v>79.52</v>
      </c>
    </row>
    <row r="14" ht="24.95" customHeight="1" spans="1:9">
      <c r="A14" s="7" t="s">
        <v>26</v>
      </c>
      <c r="B14" s="8" t="str">
        <f t="shared" ref="B14:B22" si="4">"0106"</f>
        <v>0106</v>
      </c>
      <c r="C14" s="8" t="s">
        <v>27</v>
      </c>
      <c r="D14" s="8" t="str">
        <f>"曹世瞳"</f>
        <v>曹世瞳</v>
      </c>
      <c r="E14" s="8" t="str">
        <f t="shared" si="3"/>
        <v>男</v>
      </c>
      <c r="F14" s="8" t="str">
        <f>"2507015327"</f>
        <v>2507015327</v>
      </c>
      <c r="G14" s="9">
        <v>86</v>
      </c>
      <c r="H14" s="8">
        <v>89.48</v>
      </c>
      <c r="I14" s="8">
        <f t="shared" si="1"/>
        <v>87.74</v>
      </c>
    </row>
    <row r="15" ht="24.95" customHeight="1" spans="1:9">
      <c r="A15" s="7" t="s">
        <v>28</v>
      </c>
      <c r="B15" s="8" t="str">
        <f t="shared" si="4"/>
        <v>0106</v>
      </c>
      <c r="C15" s="8" t="s">
        <v>27</v>
      </c>
      <c r="D15" s="8" t="str">
        <f>"肖天意"</f>
        <v>肖天意</v>
      </c>
      <c r="E15" s="8" t="str">
        <f t="shared" si="3"/>
        <v>男</v>
      </c>
      <c r="F15" s="8" t="str">
        <f>"2507015027"</f>
        <v>2507015027</v>
      </c>
      <c r="G15" s="9">
        <v>87.9</v>
      </c>
      <c r="H15" s="8">
        <v>84.42</v>
      </c>
      <c r="I15" s="8">
        <f t="shared" si="1"/>
        <v>86.16</v>
      </c>
    </row>
    <row r="16" ht="24.95" customHeight="1" spans="1:9">
      <c r="A16" s="7" t="s">
        <v>29</v>
      </c>
      <c r="B16" s="8" t="str">
        <f t="shared" si="4"/>
        <v>0106</v>
      </c>
      <c r="C16" s="8" t="s">
        <v>27</v>
      </c>
      <c r="D16" s="8" t="str">
        <f>"张文韬"</f>
        <v>张文韬</v>
      </c>
      <c r="E16" s="8" t="str">
        <f t="shared" si="3"/>
        <v>男</v>
      </c>
      <c r="F16" s="8" t="str">
        <f>"2507015118"</f>
        <v>2507015118</v>
      </c>
      <c r="G16" s="9">
        <v>83.8</v>
      </c>
      <c r="H16" s="8">
        <v>87.48</v>
      </c>
      <c r="I16" s="8">
        <f t="shared" si="1"/>
        <v>85.64</v>
      </c>
    </row>
    <row r="17" ht="24.95" customHeight="1" spans="1:9">
      <c r="A17" s="7" t="s">
        <v>30</v>
      </c>
      <c r="B17" s="8" t="str">
        <f t="shared" si="4"/>
        <v>0106</v>
      </c>
      <c r="C17" s="8" t="s">
        <v>27</v>
      </c>
      <c r="D17" s="8" t="str">
        <f>"朱茂昂"</f>
        <v>朱茂昂</v>
      </c>
      <c r="E17" s="8" t="str">
        <f t="shared" si="3"/>
        <v>男</v>
      </c>
      <c r="F17" s="8" t="str">
        <f>"2507014811"</f>
        <v>2507014811</v>
      </c>
      <c r="G17" s="9">
        <v>83.3</v>
      </c>
      <c r="H17" s="8">
        <v>87.38</v>
      </c>
      <c r="I17" s="8">
        <f t="shared" si="1"/>
        <v>85.34</v>
      </c>
    </row>
    <row r="18" ht="24.95" customHeight="1" spans="1:9">
      <c r="A18" s="7" t="s">
        <v>31</v>
      </c>
      <c r="B18" s="8" t="str">
        <f t="shared" si="4"/>
        <v>0106</v>
      </c>
      <c r="C18" s="8" t="s">
        <v>27</v>
      </c>
      <c r="D18" s="8" t="str">
        <f>"高瑞"</f>
        <v>高瑞</v>
      </c>
      <c r="E18" s="8" t="str">
        <f t="shared" si="3"/>
        <v>男</v>
      </c>
      <c r="F18" s="8" t="str">
        <f>"2507015616"</f>
        <v>2507015616</v>
      </c>
      <c r="G18" s="9">
        <v>88.4</v>
      </c>
      <c r="H18" s="8">
        <v>81.56</v>
      </c>
      <c r="I18" s="8">
        <f t="shared" si="1"/>
        <v>84.98</v>
      </c>
    </row>
    <row r="19" ht="24.95" customHeight="1" spans="1:9">
      <c r="A19" s="7" t="s">
        <v>32</v>
      </c>
      <c r="B19" s="8" t="str">
        <f t="shared" si="4"/>
        <v>0106</v>
      </c>
      <c r="C19" s="8" t="s">
        <v>27</v>
      </c>
      <c r="D19" s="8" t="str">
        <f>"李明馨"</f>
        <v>李明馨</v>
      </c>
      <c r="E19" s="8" t="str">
        <f>"女"</f>
        <v>女</v>
      </c>
      <c r="F19" s="8" t="str">
        <f>"2507014813"</f>
        <v>2507014813</v>
      </c>
      <c r="G19" s="9">
        <v>90.4</v>
      </c>
      <c r="H19" s="8">
        <v>79.44</v>
      </c>
      <c r="I19" s="8">
        <f t="shared" si="1"/>
        <v>84.92</v>
      </c>
    </row>
    <row r="20" ht="24.95" customHeight="1" spans="1:9">
      <c r="A20" s="7" t="s">
        <v>33</v>
      </c>
      <c r="B20" s="8" t="str">
        <f t="shared" si="4"/>
        <v>0106</v>
      </c>
      <c r="C20" s="8" t="s">
        <v>27</v>
      </c>
      <c r="D20" s="8" t="str">
        <f>"王宇扬"</f>
        <v>王宇扬</v>
      </c>
      <c r="E20" s="8" t="str">
        <f t="shared" ref="E20:E22" si="5">"男"</f>
        <v>男</v>
      </c>
      <c r="F20" s="8" t="str">
        <f>"2507016121"</f>
        <v>2507016121</v>
      </c>
      <c r="G20" s="9">
        <v>85.3</v>
      </c>
      <c r="H20" s="8">
        <v>84.18</v>
      </c>
      <c r="I20" s="8">
        <f t="shared" si="1"/>
        <v>84.74</v>
      </c>
    </row>
    <row r="21" ht="24.95" customHeight="1" spans="1:9">
      <c r="A21" s="7" t="s">
        <v>34</v>
      </c>
      <c r="B21" s="8" t="str">
        <f t="shared" si="4"/>
        <v>0106</v>
      </c>
      <c r="C21" s="8" t="s">
        <v>27</v>
      </c>
      <c r="D21" s="8" t="str">
        <f>"桑翌博"</f>
        <v>桑翌博</v>
      </c>
      <c r="E21" s="8" t="str">
        <f t="shared" si="5"/>
        <v>男</v>
      </c>
      <c r="F21" s="8" t="str">
        <f>"2507015603"</f>
        <v>2507015603</v>
      </c>
      <c r="G21" s="9">
        <v>82.2</v>
      </c>
      <c r="H21" s="8">
        <v>87.04</v>
      </c>
      <c r="I21" s="8">
        <f t="shared" si="1"/>
        <v>84.62</v>
      </c>
    </row>
    <row r="22" ht="24.95" customHeight="1" spans="1:9">
      <c r="A22" s="7" t="s">
        <v>35</v>
      </c>
      <c r="B22" s="8" t="str">
        <f t="shared" si="4"/>
        <v>0106</v>
      </c>
      <c r="C22" s="8" t="s">
        <v>27</v>
      </c>
      <c r="D22" s="8" t="str">
        <f>"蔡耀"</f>
        <v>蔡耀</v>
      </c>
      <c r="E22" s="8" t="str">
        <f t="shared" si="5"/>
        <v>男</v>
      </c>
      <c r="F22" s="8" t="str">
        <f>"2507015814"</f>
        <v>2507015814</v>
      </c>
      <c r="G22" s="9">
        <v>83.7</v>
      </c>
      <c r="H22" s="8">
        <v>85.32</v>
      </c>
      <c r="I22" s="8">
        <f t="shared" si="1"/>
        <v>84.51</v>
      </c>
    </row>
    <row r="23" ht="24.95" customHeight="1" spans="1:9">
      <c r="A23" s="7" t="s">
        <v>36</v>
      </c>
      <c r="B23" s="8" t="str">
        <f t="shared" ref="B23:B26" si="6">"0107"</f>
        <v>0107</v>
      </c>
      <c r="C23" s="8" t="s">
        <v>37</v>
      </c>
      <c r="D23" s="8" t="str">
        <f>"成笑笑"</f>
        <v>成笑笑</v>
      </c>
      <c r="E23" s="8" t="str">
        <f t="shared" ref="E23:E26" si="7">"女"</f>
        <v>女</v>
      </c>
      <c r="F23" s="8" t="str">
        <f>"2507017704"</f>
        <v>2507017704</v>
      </c>
      <c r="G23" s="9">
        <v>89.4</v>
      </c>
      <c r="H23" s="8">
        <v>88.28</v>
      </c>
      <c r="I23" s="8">
        <f t="shared" si="1"/>
        <v>88.84</v>
      </c>
    </row>
    <row r="24" ht="24.95" customHeight="1" spans="1:9">
      <c r="A24" s="7" t="s">
        <v>38</v>
      </c>
      <c r="B24" s="8" t="str">
        <f t="shared" si="6"/>
        <v>0107</v>
      </c>
      <c r="C24" s="8" t="s">
        <v>37</v>
      </c>
      <c r="D24" s="8" t="str">
        <f>"谷玉帅"</f>
        <v>谷玉帅</v>
      </c>
      <c r="E24" s="8" t="str">
        <f>"男"</f>
        <v>男</v>
      </c>
      <c r="F24" s="8" t="str">
        <f>"2507017629"</f>
        <v>2507017629</v>
      </c>
      <c r="G24" s="9">
        <v>87.8</v>
      </c>
      <c r="H24" s="8">
        <v>88.3</v>
      </c>
      <c r="I24" s="8">
        <f t="shared" si="1"/>
        <v>88.05</v>
      </c>
    </row>
    <row r="25" ht="24.95" customHeight="1" spans="1:9">
      <c r="A25" s="7" t="s">
        <v>39</v>
      </c>
      <c r="B25" s="8" t="str">
        <f t="shared" si="6"/>
        <v>0107</v>
      </c>
      <c r="C25" s="8" t="s">
        <v>37</v>
      </c>
      <c r="D25" s="8" t="str">
        <f>"米雪纯"</f>
        <v>米雪纯</v>
      </c>
      <c r="E25" s="8" t="str">
        <f t="shared" si="7"/>
        <v>女</v>
      </c>
      <c r="F25" s="8" t="str">
        <f>"2507017219"</f>
        <v>2507017219</v>
      </c>
      <c r="G25" s="9">
        <v>87.2</v>
      </c>
      <c r="H25" s="8">
        <v>88.82</v>
      </c>
      <c r="I25" s="8">
        <f t="shared" si="1"/>
        <v>88.01</v>
      </c>
    </row>
    <row r="26" ht="24.95" customHeight="1" spans="1:9">
      <c r="A26" s="7" t="s">
        <v>40</v>
      </c>
      <c r="B26" s="8" t="str">
        <f t="shared" si="6"/>
        <v>0107</v>
      </c>
      <c r="C26" s="8" t="s">
        <v>37</v>
      </c>
      <c r="D26" s="8" t="str">
        <f>"徐秋月"</f>
        <v>徐秋月</v>
      </c>
      <c r="E26" s="8" t="str">
        <f t="shared" si="7"/>
        <v>女</v>
      </c>
      <c r="F26" s="8" t="str">
        <f>"2507018305"</f>
        <v>2507018305</v>
      </c>
      <c r="G26" s="9">
        <v>90</v>
      </c>
      <c r="H26" s="8">
        <v>84.6</v>
      </c>
      <c r="I26" s="8">
        <f t="shared" si="1"/>
        <v>87.3</v>
      </c>
    </row>
    <row r="27" ht="24.95" customHeight="1" spans="1:9">
      <c r="A27" s="7" t="s">
        <v>41</v>
      </c>
      <c r="B27" s="8" t="str">
        <f>"0108"</f>
        <v>0108</v>
      </c>
      <c r="C27" s="8" t="s">
        <v>42</v>
      </c>
      <c r="D27" s="8" t="str">
        <f>"王徐旭"</f>
        <v>王徐旭</v>
      </c>
      <c r="E27" s="8" t="str">
        <f>"男"</f>
        <v>男</v>
      </c>
      <c r="F27" s="8" t="str">
        <f>"2507018709"</f>
        <v>2507018709</v>
      </c>
      <c r="G27" s="9">
        <v>85</v>
      </c>
      <c r="H27" s="8">
        <v>82.26</v>
      </c>
      <c r="I27" s="8">
        <f t="shared" si="1"/>
        <v>83.63</v>
      </c>
    </row>
    <row r="28" ht="24.95" customHeight="1" spans="1:9">
      <c r="A28" s="7" t="s">
        <v>43</v>
      </c>
      <c r="B28" s="8" t="str">
        <f>"0108"</f>
        <v>0108</v>
      </c>
      <c r="C28" s="8" t="s">
        <v>42</v>
      </c>
      <c r="D28" s="8" t="str">
        <f>"路雅棋"</f>
        <v>路雅棋</v>
      </c>
      <c r="E28" s="8" t="str">
        <f t="shared" ref="E28:E33" si="8">"女"</f>
        <v>女</v>
      </c>
      <c r="F28" s="8" t="str">
        <f>"2507018610"</f>
        <v>2507018610</v>
      </c>
      <c r="G28" s="9">
        <v>80.9</v>
      </c>
      <c r="H28" s="8">
        <v>84.08</v>
      </c>
      <c r="I28" s="8">
        <f t="shared" si="1"/>
        <v>82.49</v>
      </c>
    </row>
    <row r="29" ht="24.95" customHeight="1" spans="1:9">
      <c r="A29" s="7" t="s">
        <v>44</v>
      </c>
      <c r="B29" s="8" t="str">
        <f>"0118"</f>
        <v>0118</v>
      </c>
      <c r="C29" s="8" t="s">
        <v>45</v>
      </c>
      <c r="D29" s="8" t="str">
        <f>"孟露"</f>
        <v>孟露</v>
      </c>
      <c r="E29" s="8" t="str">
        <f t="shared" si="8"/>
        <v>女</v>
      </c>
      <c r="F29" s="8" t="str">
        <f>"2507011517"</f>
        <v>2507011517</v>
      </c>
      <c r="G29" s="9">
        <v>88.5</v>
      </c>
      <c r="H29" s="8">
        <v>82.14</v>
      </c>
      <c r="I29" s="8">
        <f t="shared" si="1"/>
        <v>85.32</v>
      </c>
    </row>
    <row r="30" ht="24.95" customHeight="1" spans="1:9">
      <c r="A30" s="7" t="s">
        <v>46</v>
      </c>
      <c r="B30" s="8" t="str">
        <f>"0119"</f>
        <v>0119</v>
      </c>
      <c r="C30" s="8" t="s">
        <v>47</v>
      </c>
      <c r="D30" s="8" t="str">
        <f>"刘思宇"</f>
        <v>刘思宇</v>
      </c>
      <c r="E30" s="8" t="str">
        <f t="shared" si="8"/>
        <v>女</v>
      </c>
      <c r="F30" s="8" t="str">
        <f>"2507012424"</f>
        <v>2507012424</v>
      </c>
      <c r="G30" s="9">
        <v>62.5</v>
      </c>
      <c r="H30" s="8">
        <v>88.74</v>
      </c>
      <c r="I30" s="8">
        <f t="shared" si="1"/>
        <v>75.62</v>
      </c>
    </row>
    <row r="31" ht="24.95" customHeight="1" spans="1:9">
      <c r="A31" s="7" t="s">
        <v>48</v>
      </c>
      <c r="B31" s="8" t="str">
        <f t="shared" ref="B31:B33" si="9">"0120"</f>
        <v>0120</v>
      </c>
      <c r="C31" s="8" t="s">
        <v>49</v>
      </c>
      <c r="D31" s="8" t="str">
        <f>"徐奇缘"</f>
        <v>徐奇缘</v>
      </c>
      <c r="E31" s="8" t="str">
        <f t="shared" si="8"/>
        <v>女</v>
      </c>
      <c r="F31" s="8" t="str">
        <f>"2507013216"</f>
        <v>2507013216</v>
      </c>
      <c r="G31" s="9">
        <v>66.8</v>
      </c>
      <c r="H31" s="8">
        <v>88.24</v>
      </c>
      <c r="I31" s="8">
        <f t="shared" si="1"/>
        <v>77.52</v>
      </c>
    </row>
    <row r="32" ht="24.95" customHeight="1" spans="1:9">
      <c r="A32" s="7" t="s">
        <v>50</v>
      </c>
      <c r="B32" s="8" t="str">
        <f t="shared" si="9"/>
        <v>0120</v>
      </c>
      <c r="C32" s="8" t="s">
        <v>49</v>
      </c>
      <c r="D32" s="8" t="str">
        <f>"景向心"</f>
        <v>景向心</v>
      </c>
      <c r="E32" s="8" t="str">
        <f t="shared" si="8"/>
        <v>女</v>
      </c>
      <c r="F32" s="8" t="str">
        <f>"2507013214"</f>
        <v>2507013214</v>
      </c>
      <c r="G32" s="9">
        <v>69.8</v>
      </c>
      <c r="H32" s="8">
        <v>84.62</v>
      </c>
      <c r="I32" s="8">
        <f t="shared" si="1"/>
        <v>77.21</v>
      </c>
    </row>
    <row r="33" ht="24.95" customHeight="1" spans="1:9">
      <c r="A33" s="7" t="s">
        <v>51</v>
      </c>
      <c r="B33" s="8" t="str">
        <f t="shared" si="9"/>
        <v>0120</v>
      </c>
      <c r="C33" s="8" t="s">
        <v>49</v>
      </c>
      <c r="D33" s="8" t="str">
        <f>"高令令"</f>
        <v>高令令</v>
      </c>
      <c r="E33" s="8" t="str">
        <f t="shared" si="8"/>
        <v>女</v>
      </c>
      <c r="F33" s="8" t="str">
        <f>"2507013328"</f>
        <v>2507013328</v>
      </c>
      <c r="G33" s="9">
        <v>66</v>
      </c>
      <c r="H33" s="8">
        <v>85.7</v>
      </c>
      <c r="I33" s="8">
        <f t="shared" si="1"/>
        <v>75.85</v>
      </c>
    </row>
    <row r="34" ht="24.95" customHeight="1" spans="1:9">
      <c r="A34" s="7" t="s">
        <v>52</v>
      </c>
      <c r="B34" s="8" t="str">
        <f>"0121"</f>
        <v>0121</v>
      </c>
      <c r="C34" s="8" t="s">
        <v>53</v>
      </c>
      <c r="D34" s="8" t="str">
        <f>"马晓伟"</f>
        <v>马晓伟</v>
      </c>
      <c r="E34" s="8" t="str">
        <f>"男"</f>
        <v>男</v>
      </c>
      <c r="F34" s="8" t="str">
        <f>"2507019018"</f>
        <v>2507019018</v>
      </c>
      <c r="G34" s="9">
        <v>70.5</v>
      </c>
      <c r="H34" s="8">
        <v>84.12</v>
      </c>
      <c r="I34" s="8">
        <f t="shared" si="1"/>
        <v>77.31</v>
      </c>
    </row>
    <row r="35" ht="24.95" customHeight="1" spans="1:9">
      <c r="A35" s="7" t="s">
        <v>55</v>
      </c>
      <c r="B35" s="8" t="str">
        <f t="shared" ref="B35:B37" si="10">"0123"</f>
        <v>0123</v>
      </c>
      <c r="C35" s="8" t="s">
        <v>56</v>
      </c>
      <c r="D35" s="8" t="str">
        <f>"闫心茹"</f>
        <v>闫心茹</v>
      </c>
      <c r="E35" s="8" t="str">
        <f t="shared" ref="E35:E38" si="11">"女"</f>
        <v>女</v>
      </c>
      <c r="F35" s="8" t="str">
        <f>"2507013617"</f>
        <v>2507013617</v>
      </c>
      <c r="G35" s="9">
        <v>80</v>
      </c>
      <c r="H35" s="8">
        <v>84.94</v>
      </c>
      <c r="I35" s="8">
        <f t="shared" si="1"/>
        <v>82.47</v>
      </c>
    </row>
    <row r="36" ht="24.95" customHeight="1" spans="1:9">
      <c r="A36" s="7" t="s">
        <v>57</v>
      </c>
      <c r="B36" s="8" t="str">
        <f t="shared" si="10"/>
        <v>0123</v>
      </c>
      <c r="C36" s="8" t="s">
        <v>56</v>
      </c>
      <c r="D36" s="8" t="str">
        <f>"赵青青"</f>
        <v>赵青青</v>
      </c>
      <c r="E36" s="8" t="str">
        <f t="shared" si="11"/>
        <v>女</v>
      </c>
      <c r="F36" s="8" t="str">
        <f>"2507013625"</f>
        <v>2507013625</v>
      </c>
      <c r="G36" s="9">
        <v>71.9</v>
      </c>
      <c r="H36" s="8">
        <v>85.26</v>
      </c>
      <c r="I36" s="8">
        <f t="shared" si="1"/>
        <v>78.58</v>
      </c>
    </row>
    <row r="37" ht="24.95" customHeight="1" spans="1:9">
      <c r="A37" s="7" t="s">
        <v>58</v>
      </c>
      <c r="B37" s="8" t="str">
        <f t="shared" si="10"/>
        <v>0123</v>
      </c>
      <c r="C37" s="8" t="s">
        <v>56</v>
      </c>
      <c r="D37" s="8" t="str">
        <f>"刘箫轩"</f>
        <v>刘箫轩</v>
      </c>
      <c r="E37" s="8" t="str">
        <f t="shared" si="11"/>
        <v>女</v>
      </c>
      <c r="F37" s="8" t="str">
        <f>"2507013623"</f>
        <v>2507013623</v>
      </c>
      <c r="G37" s="9">
        <v>66.3</v>
      </c>
      <c r="H37" s="8">
        <v>77.62</v>
      </c>
      <c r="I37" s="8">
        <f t="shared" si="1"/>
        <v>71.96</v>
      </c>
    </row>
    <row r="38" ht="24.95" customHeight="1" spans="1:9">
      <c r="A38" s="7" t="s">
        <v>59</v>
      </c>
      <c r="B38" s="8" t="str">
        <f>"0124"</f>
        <v>0124</v>
      </c>
      <c r="C38" s="8" t="s">
        <v>60</v>
      </c>
      <c r="D38" s="8" t="str">
        <f>"贾伟"</f>
        <v>贾伟</v>
      </c>
      <c r="E38" s="8" t="str">
        <f t="shared" si="11"/>
        <v>女</v>
      </c>
      <c r="F38" s="8" t="str">
        <f>"2507013630"</f>
        <v>2507013630</v>
      </c>
      <c r="G38" s="9">
        <v>75</v>
      </c>
      <c r="H38" s="8">
        <v>78.68</v>
      </c>
      <c r="I38" s="8">
        <f t="shared" si="1"/>
        <v>76.84</v>
      </c>
    </row>
    <row r="39" ht="24.95" customHeight="1" spans="1:9">
      <c r="A39" s="7" t="s">
        <v>61</v>
      </c>
      <c r="B39" s="8" t="str">
        <f>"0125"</f>
        <v>0125</v>
      </c>
      <c r="C39" s="8" t="s">
        <v>62</v>
      </c>
      <c r="D39" s="8" t="str">
        <f>"田臣夕"</f>
        <v>田臣夕</v>
      </c>
      <c r="E39" s="8" t="str">
        <f>"男"</f>
        <v>男</v>
      </c>
      <c r="F39" s="8" t="str">
        <f>"2507018910"</f>
        <v>2507018910</v>
      </c>
      <c r="G39" s="9">
        <v>62</v>
      </c>
      <c r="H39" s="8">
        <v>82.14</v>
      </c>
      <c r="I39" s="8">
        <f t="shared" si="1"/>
        <v>72.07</v>
      </c>
    </row>
    <row r="40" ht="38.1" customHeight="1"/>
  </sheetData>
  <autoFilter xmlns:etc="http://www.wps.cn/officeDocument/2017/etCustomData" ref="A2:I39" etc:filterBottomFollowUsedRange="0">
    <extLst/>
  </autoFilter>
  <pageMargins left="0.75" right="0.75" top="1" bottom="1" header="0.511805555555556" footer="0.511805555555556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选岗体检名单</vt:lpstr>
      <vt:lpstr>带中专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梦之蓝</cp:lastModifiedBy>
  <dcterms:created xsi:type="dcterms:W3CDTF">2025-08-05T12:13:00Z</dcterms:created>
  <dcterms:modified xsi:type="dcterms:W3CDTF">2025-08-07T09:55:16Z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002F2D2AE8FD43C181E81562444A5841_13</vt:lpwstr>
  </property>
  <property fmtid="{D5CDD505-2E9C-101B-9397-08002B2CF9AE}" pid="3" name="KSOProductBuildVer">
    <vt:lpwstr>2052-12.1.0.21915</vt:lpwstr>
  </property>
</Properties>
</file>