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第二批" sheetId="1" r:id="rId1"/>
  </sheets>
  <definedNames>
    <definedName name="_xlnm._FilterDatabase" localSheetId="0" hidden="1">第二批!$A$1:$P$28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<sst xmlns="http://schemas.openxmlformats.org/spreadsheetml/2006/main" count="200" uniqueCount="115">
  <si>
    <t>2025年沛县面向社会公开招聘编制教师
拟聘用人员公示（第二批）</t>
  </si>
  <si>
    <t>序号</t>
  </si>
  <si>
    <t>岗位代码</t>
  </si>
  <si>
    <t>岗位名称</t>
  </si>
  <si>
    <t>准考证号</t>
  </si>
  <si>
    <t>姓名</t>
  </si>
  <si>
    <t>性别</t>
  </si>
  <si>
    <t>学历</t>
  </si>
  <si>
    <t>学位</t>
  </si>
  <si>
    <t>毕业院校</t>
  </si>
  <si>
    <t>专业</t>
  </si>
  <si>
    <t>笔试
成绩</t>
  </si>
  <si>
    <t>面试
成绩</t>
  </si>
  <si>
    <t>总成绩</t>
  </si>
  <si>
    <t>排名</t>
  </si>
  <si>
    <t>招聘单位</t>
  </si>
  <si>
    <t>备注</t>
  </si>
  <si>
    <t>1</t>
  </si>
  <si>
    <t>幼儿园教师</t>
  </si>
  <si>
    <t>本科</t>
  </si>
  <si>
    <t>学士</t>
  </si>
  <si>
    <t>江苏第二师范学院</t>
  </si>
  <si>
    <t>学前教育</t>
  </si>
  <si>
    <t>正阳幼儿园</t>
  </si>
  <si>
    <t>2</t>
  </si>
  <si>
    <t>南京审计大学金审学院</t>
  </si>
  <si>
    <t>3</t>
  </si>
  <si>
    <t>小学语文教师</t>
  </si>
  <si>
    <t>江苏师范大学</t>
  </si>
  <si>
    <t>小学教育（师范）</t>
  </si>
  <si>
    <t>汉源小学</t>
  </si>
  <si>
    <t>4</t>
  </si>
  <si>
    <t>小学数学教师</t>
  </si>
  <si>
    <t>河北大学</t>
  </si>
  <si>
    <t>统计学</t>
  </si>
  <si>
    <t>实验小学</t>
  </si>
  <si>
    <t>5</t>
  </si>
  <si>
    <t>徐州工程学院</t>
  </si>
  <si>
    <t>小学教育</t>
  </si>
  <si>
    <t>实验学校</t>
  </si>
  <si>
    <t>6</t>
  </si>
  <si>
    <t>小学英语教师</t>
  </si>
  <si>
    <t>南京晓庄学院</t>
  </si>
  <si>
    <t>7</t>
  </si>
  <si>
    <t>小学音乐教师</t>
  </si>
  <si>
    <t>四川轻化工大学</t>
  </si>
  <si>
    <t>音乐表演</t>
  </si>
  <si>
    <t>正阳小学</t>
  </si>
  <si>
    <t>8</t>
  </si>
  <si>
    <t>音乐学（师范）</t>
  </si>
  <si>
    <t>9</t>
  </si>
  <si>
    <t>小学体育教师</t>
  </si>
  <si>
    <t>社会体育指导与管理</t>
  </si>
  <si>
    <t>10</t>
  </si>
  <si>
    <t>烟台大学</t>
  </si>
  <si>
    <t>运动训练</t>
  </si>
  <si>
    <t>歌风小学</t>
  </si>
  <si>
    <t>11</t>
  </si>
  <si>
    <t>泰山学院</t>
  </si>
  <si>
    <t>体育教育</t>
  </si>
  <si>
    <t>12</t>
  </si>
  <si>
    <t>忻州师范学院</t>
  </si>
  <si>
    <t>汉兴小学</t>
  </si>
  <si>
    <t>13</t>
  </si>
  <si>
    <t>龙城小学</t>
  </si>
  <si>
    <t>14</t>
  </si>
  <si>
    <t>淮北师范大学</t>
  </si>
  <si>
    <t>15</t>
  </si>
  <si>
    <t>任欢</t>
  </si>
  <si>
    <t>民族传统体育</t>
  </si>
  <si>
    <t>汉润小学</t>
  </si>
  <si>
    <t>16</t>
  </si>
  <si>
    <t>小学美术教师</t>
  </si>
  <si>
    <t>江苏理工学院</t>
  </si>
  <si>
    <t>美术学师范</t>
  </si>
  <si>
    <t>17</t>
  </si>
  <si>
    <t>临沂大学</t>
  </si>
  <si>
    <t>美术学</t>
  </si>
  <si>
    <t>树人学校</t>
  </si>
  <si>
    <t>18</t>
  </si>
  <si>
    <t>研究生</t>
  </si>
  <si>
    <t>硕士</t>
  </si>
  <si>
    <t>景德镇陶瓷大学</t>
  </si>
  <si>
    <t>设计学</t>
  </si>
  <si>
    <t>19</t>
  </si>
  <si>
    <t>吉林师范大学</t>
  </si>
  <si>
    <t>文景学校</t>
  </si>
  <si>
    <t>20</t>
  </si>
  <si>
    <t>特殊教育教师</t>
  </si>
  <si>
    <t>济南大学</t>
  </si>
  <si>
    <t>特殊教育</t>
  </si>
  <si>
    <t>特殊教育中心</t>
  </si>
  <si>
    <t>21</t>
  </si>
  <si>
    <t>南京特殊教育师范学院</t>
  </si>
  <si>
    <t>教育康复学（师范）</t>
  </si>
  <si>
    <t>22</t>
  </si>
  <si>
    <t>高中语文老师</t>
  </si>
  <si>
    <t>常州大学</t>
  </si>
  <si>
    <t>汉语言文学</t>
  </si>
  <si>
    <t>大屯矿区第一中学</t>
  </si>
  <si>
    <t>23</t>
  </si>
  <si>
    <t>高中数学教师</t>
  </si>
  <si>
    <t>曲阜师范大学</t>
  </si>
  <si>
    <t>数学与应用数学</t>
  </si>
  <si>
    <t>24</t>
  </si>
  <si>
    <t>高中英语教师</t>
  </si>
  <si>
    <t>青海师范大学</t>
  </si>
  <si>
    <t>翻译</t>
  </si>
  <si>
    <t>25</t>
  </si>
  <si>
    <t>中国矿业大学徐海学院</t>
  </si>
  <si>
    <t>英语</t>
  </si>
  <si>
    <t>26</t>
  </si>
  <si>
    <t>高中化学教师</t>
  </si>
  <si>
    <t>扬州大学</t>
  </si>
  <si>
    <t>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</si>
</sst>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theme="1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tabSelected="1" zoomScale="90" zoomScaleNormal="90" workbookViewId="0">
      <selection activeCell="T16" sqref="T16"/>
    </sheetView>
  </sheetViews>
  <sheetFormatPr defaultColWidth="9" defaultRowHeight="13.5"/>
  <cols>
    <col min="1" max="1" width="6.5" style="1" customWidth="1"/>
    <col min="2" max="2" width="8.875" style="2" customWidth="1"/>
    <col min="3" max="3" width="15.125" style="2" customWidth="1"/>
    <col min="4" max="4" width="12.75" style="2" customWidth="1"/>
    <col min="5" max="5" width="7" style="2" customWidth="1"/>
    <col min="6" max="6" width="5.375" style="2" customWidth="1"/>
    <col min="7" max="7" width="10.875" style="2" customWidth="1"/>
    <col min="8" max="8" width="10.75" style="2" customWidth="1"/>
    <col min="9" max="10" width="21.5" style="2" customWidth="1"/>
    <col min="11" max="14" width="9" style="2"/>
    <col min="15" max="15" width="17.125" style="2" customWidth="1"/>
    <col min="16" max="16384" width="9" style="2"/>
  </cols>
  <sheetData>
    <row r="1" ht="56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9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7" t="s">
        <v>11</v>
      </c>
      <c r="L2" s="7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24.95" customHeight="1" spans="1:16">
      <c r="A3" s="5" t="s">
        <v>17</v>
      </c>
      <c r="B3" s="6" t="str">
        <f>"0101"</f>
        <v>0101</v>
      </c>
      <c r="C3" s="6" t="s">
        <v>18</v>
      </c>
      <c r="D3" s="6" t="str">
        <f>"2507016725"</f>
        <v>2507016725</v>
      </c>
      <c r="E3" s="6" t="str">
        <f>"曾铄芷"</f>
        <v>曾铄芷</v>
      </c>
      <c r="F3" s="6" t="str">
        <f t="shared" ref="F3:F10" si="0">"女"</f>
        <v>女</v>
      </c>
      <c r="G3" s="6" t="s">
        <v>19</v>
      </c>
      <c r="H3" s="6" t="s">
        <v>20</v>
      </c>
      <c r="I3" s="6" t="s">
        <v>21</v>
      </c>
      <c r="J3" s="6" t="s">
        <v>22</v>
      </c>
      <c r="K3" s="6">
        <v>86</v>
      </c>
      <c r="L3" s="6">
        <v>84.26</v>
      </c>
      <c r="M3" s="6">
        <v>85.13</v>
      </c>
      <c r="N3" s="6">
        <v>1</v>
      </c>
      <c r="O3" s="6" t="s">
        <v>23</v>
      </c>
      <c r="P3" s="6"/>
    </row>
    <row r="4" ht="24.95" customHeight="1" spans="1:16">
      <c r="A4" s="5" t="s">
        <v>24</v>
      </c>
      <c r="B4" s="6" t="str">
        <f>"0101"</f>
        <v>0101</v>
      </c>
      <c r="C4" s="6" t="s">
        <v>18</v>
      </c>
      <c r="D4" s="6" t="str">
        <f>"2507017029"</f>
        <v>2507017029</v>
      </c>
      <c r="E4" s="6" t="str">
        <f>"张圆"</f>
        <v>张圆</v>
      </c>
      <c r="F4" s="6" t="str">
        <f t="shared" si="0"/>
        <v>女</v>
      </c>
      <c r="G4" s="6" t="s">
        <v>19</v>
      </c>
      <c r="H4" s="6" t="s">
        <v>20</v>
      </c>
      <c r="I4" s="6" t="s">
        <v>25</v>
      </c>
      <c r="J4" s="6" t="s">
        <v>22</v>
      </c>
      <c r="K4" s="6">
        <v>82.2</v>
      </c>
      <c r="L4" s="6">
        <v>86.74</v>
      </c>
      <c r="M4" s="6">
        <v>84.47</v>
      </c>
      <c r="N4" s="6">
        <v>3</v>
      </c>
      <c r="O4" s="6" t="s">
        <v>23</v>
      </c>
      <c r="P4" s="6"/>
    </row>
    <row r="5" ht="24.95" customHeight="1" spans="1:16">
      <c r="A5" s="5" t="s">
        <v>26</v>
      </c>
      <c r="B5" s="6" t="str">
        <f>"0102"</f>
        <v>0102</v>
      </c>
      <c r="C5" s="6" t="s">
        <v>27</v>
      </c>
      <c r="D5" s="6" t="str">
        <f>"2507010606"</f>
        <v>2507010606</v>
      </c>
      <c r="E5" s="6" t="str">
        <f>"族彤彤"</f>
        <v>族彤彤</v>
      </c>
      <c r="F5" s="6" t="str">
        <f t="shared" si="0"/>
        <v>女</v>
      </c>
      <c r="G5" s="6" t="s">
        <v>19</v>
      </c>
      <c r="H5" s="6" t="s">
        <v>20</v>
      </c>
      <c r="I5" s="6" t="s">
        <v>28</v>
      </c>
      <c r="J5" s="6" t="s">
        <v>29</v>
      </c>
      <c r="K5" s="6">
        <v>85</v>
      </c>
      <c r="L5" s="6">
        <v>90.54</v>
      </c>
      <c r="M5" s="6">
        <v>87.77</v>
      </c>
      <c r="N5" s="6">
        <v>2</v>
      </c>
      <c r="O5" s="6" t="s">
        <v>30</v>
      </c>
      <c r="P5" s="6"/>
    </row>
    <row r="6" ht="24.95" customHeight="1" spans="1:16">
      <c r="A6" s="5" t="s">
        <v>31</v>
      </c>
      <c r="B6" s="6" t="str">
        <f>"0103"</f>
        <v>0103</v>
      </c>
      <c r="C6" s="6" t="s">
        <v>32</v>
      </c>
      <c r="D6" s="6" t="str">
        <f>"2507012206"</f>
        <v>2507012206</v>
      </c>
      <c r="E6" s="6" t="str">
        <f>"张小灵"</f>
        <v>张小灵</v>
      </c>
      <c r="F6" s="6" t="str">
        <f t="shared" si="0"/>
        <v>女</v>
      </c>
      <c r="G6" s="6" t="s">
        <v>19</v>
      </c>
      <c r="H6" s="6" t="s">
        <v>20</v>
      </c>
      <c r="I6" s="6" t="s">
        <v>33</v>
      </c>
      <c r="J6" s="6" t="s">
        <v>34</v>
      </c>
      <c r="K6" s="6">
        <v>73.9</v>
      </c>
      <c r="L6" s="6">
        <v>90.72</v>
      </c>
      <c r="M6" s="6">
        <v>82.31</v>
      </c>
      <c r="N6" s="6">
        <v>1</v>
      </c>
      <c r="O6" s="6" t="s">
        <v>35</v>
      </c>
      <c r="P6" s="6"/>
    </row>
    <row r="7" ht="24.95" customHeight="1" spans="1:16">
      <c r="A7" s="5" t="s">
        <v>36</v>
      </c>
      <c r="B7" s="6" t="str">
        <f>"0103"</f>
        <v>0103</v>
      </c>
      <c r="C7" s="6" t="s">
        <v>32</v>
      </c>
      <c r="D7" s="6" t="str">
        <f>"2507011913"</f>
        <v>2507011913</v>
      </c>
      <c r="E7" s="6" t="str">
        <f>"李佳桐"</f>
        <v>李佳桐</v>
      </c>
      <c r="F7" s="6" t="str">
        <f t="shared" si="0"/>
        <v>女</v>
      </c>
      <c r="G7" s="6" t="s">
        <v>19</v>
      </c>
      <c r="H7" s="6" t="s">
        <v>20</v>
      </c>
      <c r="I7" s="6" t="s">
        <v>37</v>
      </c>
      <c r="J7" s="6" t="s">
        <v>38</v>
      </c>
      <c r="K7" s="6">
        <v>69.7</v>
      </c>
      <c r="L7" s="6">
        <v>88.3</v>
      </c>
      <c r="M7" s="6">
        <v>79</v>
      </c>
      <c r="N7" s="6">
        <v>2</v>
      </c>
      <c r="O7" s="6" t="s">
        <v>39</v>
      </c>
      <c r="P7" s="6"/>
    </row>
    <row r="8" ht="24.95" customHeight="1" spans="1:16">
      <c r="A8" s="5" t="s">
        <v>40</v>
      </c>
      <c r="B8" s="6" t="str">
        <f>"0104"</f>
        <v>0104</v>
      </c>
      <c r="C8" s="6" t="s">
        <v>41</v>
      </c>
      <c r="D8" s="6" t="str">
        <f>"2507013016"</f>
        <v>2507013016</v>
      </c>
      <c r="E8" s="6" t="str">
        <f>"梁雨晴"</f>
        <v>梁雨晴</v>
      </c>
      <c r="F8" s="6" t="str">
        <f t="shared" si="0"/>
        <v>女</v>
      </c>
      <c r="G8" s="6" t="s">
        <v>19</v>
      </c>
      <c r="H8" s="6" t="s">
        <v>20</v>
      </c>
      <c r="I8" s="6" t="s">
        <v>42</v>
      </c>
      <c r="J8" s="6" t="s">
        <v>29</v>
      </c>
      <c r="K8" s="6">
        <v>78</v>
      </c>
      <c r="L8" s="6">
        <v>89.8</v>
      </c>
      <c r="M8" s="6">
        <v>83.9</v>
      </c>
      <c r="N8" s="6">
        <v>1</v>
      </c>
      <c r="O8" s="6" t="s">
        <v>30</v>
      </c>
      <c r="P8" s="6"/>
    </row>
    <row r="9" ht="24.95" customHeight="1" spans="1:16">
      <c r="A9" s="5" t="s">
        <v>43</v>
      </c>
      <c r="B9" s="6" t="str">
        <f>"0105"</f>
        <v>0105</v>
      </c>
      <c r="C9" s="6" t="s">
        <v>44</v>
      </c>
      <c r="D9" s="6" t="str">
        <f>"2507014219"</f>
        <v>2507014219</v>
      </c>
      <c r="E9" s="6" t="str">
        <f>"杨紫"</f>
        <v>杨紫</v>
      </c>
      <c r="F9" s="6" t="str">
        <f t="shared" si="0"/>
        <v>女</v>
      </c>
      <c r="G9" s="6" t="s">
        <v>19</v>
      </c>
      <c r="H9" s="6" t="s">
        <v>20</v>
      </c>
      <c r="I9" s="6" t="s">
        <v>45</v>
      </c>
      <c r="J9" s="6" t="s">
        <v>46</v>
      </c>
      <c r="K9" s="6">
        <v>72.4</v>
      </c>
      <c r="L9" s="6">
        <v>90.06</v>
      </c>
      <c r="M9" s="6">
        <v>81.23</v>
      </c>
      <c r="N9" s="6">
        <v>1</v>
      </c>
      <c r="O9" s="6" t="s">
        <v>47</v>
      </c>
      <c r="P9" s="6"/>
    </row>
    <row r="10" ht="24.95" customHeight="1" spans="1:16">
      <c r="A10" s="5" t="s">
        <v>48</v>
      </c>
      <c r="B10" s="6" t="str">
        <f>"0105"</f>
        <v>0105</v>
      </c>
      <c r="C10" s="6" t="s">
        <v>44</v>
      </c>
      <c r="D10" s="6" t="str">
        <f>"2507014308"</f>
        <v>2507014308</v>
      </c>
      <c r="E10" s="6" t="str">
        <f>"赵晓晓"</f>
        <v>赵晓晓</v>
      </c>
      <c r="F10" s="6" t="str">
        <f t="shared" si="0"/>
        <v>女</v>
      </c>
      <c r="G10" s="6" t="s">
        <v>19</v>
      </c>
      <c r="H10" s="6" t="s">
        <v>20</v>
      </c>
      <c r="I10" s="6" t="s">
        <v>42</v>
      </c>
      <c r="J10" s="6" t="s">
        <v>49</v>
      </c>
      <c r="K10" s="6">
        <v>73.9</v>
      </c>
      <c r="L10" s="6">
        <v>85.32</v>
      </c>
      <c r="M10" s="6">
        <v>79.61</v>
      </c>
      <c r="N10" s="6">
        <v>2</v>
      </c>
      <c r="O10" s="6" t="s">
        <v>30</v>
      </c>
      <c r="P10" s="6"/>
    </row>
    <row r="11" ht="24.95" customHeight="1" spans="1:16">
      <c r="A11" s="5" t="s">
        <v>50</v>
      </c>
      <c r="B11" s="6" t="str">
        <f t="shared" ref="B11:B17" si="1">"0106"</f>
        <v>0106</v>
      </c>
      <c r="C11" s="6" t="s">
        <v>51</v>
      </c>
      <c r="D11" s="6" t="str">
        <f>"2507015327"</f>
        <v>2507015327</v>
      </c>
      <c r="E11" s="6" t="str">
        <f>"曹世瞳"</f>
        <v>曹世瞳</v>
      </c>
      <c r="F11" s="6" t="str">
        <f t="shared" ref="F11:F13" si="2">"男"</f>
        <v>男</v>
      </c>
      <c r="G11" s="6" t="s">
        <v>19</v>
      </c>
      <c r="H11" s="6" t="s">
        <v>20</v>
      </c>
      <c r="I11" s="6" t="s">
        <v>37</v>
      </c>
      <c r="J11" s="6" t="s">
        <v>52</v>
      </c>
      <c r="K11" s="6">
        <v>86</v>
      </c>
      <c r="L11" s="6">
        <v>89.48</v>
      </c>
      <c r="M11" s="6">
        <v>87.74</v>
      </c>
      <c r="N11" s="6">
        <v>1</v>
      </c>
      <c r="O11" s="6" t="s">
        <v>35</v>
      </c>
      <c r="P11" s="6"/>
    </row>
    <row r="12" ht="24.95" customHeight="1" spans="1:16">
      <c r="A12" s="5" t="s">
        <v>53</v>
      </c>
      <c r="B12" s="6" t="str">
        <f t="shared" si="1"/>
        <v>0106</v>
      </c>
      <c r="C12" s="6" t="s">
        <v>51</v>
      </c>
      <c r="D12" s="6" t="str">
        <f>"2507015027"</f>
        <v>2507015027</v>
      </c>
      <c r="E12" s="6" t="str">
        <f>"肖天意"</f>
        <v>肖天意</v>
      </c>
      <c r="F12" s="6" t="str">
        <f t="shared" si="2"/>
        <v>男</v>
      </c>
      <c r="G12" s="6" t="s">
        <v>19</v>
      </c>
      <c r="H12" s="6" t="s">
        <v>20</v>
      </c>
      <c r="I12" s="6" t="s">
        <v>54</v>
      </c>
      <c r="J12" s="6" t="s">
        <v>55</v>
      </c>
      <c r="K12" s="6">
        <v>87.9</v>
      </c>
      <c r="L12" s="6">
        <v>84.42</v>
      </c>
      <c r="M12" s="6">
        <v>86.16</v>
      </c>
      <c r="N12" s="6">
        <v>2</v>
      </c>
      <c r="O12" s="6" t="s">
        <v>56</v>
      </c>
      <c r="P12" s="6"/>
    </row>
    <row r="13" ht="24.95" customHeight="1" spans="1:16">
      <c r="A13" s="5" t="s">
        <v>57</v>
      </c>
      <c r="B13" s="6" t="str">
        <f t="shared" si="1"/>
        <v>0106</v>
      </c>
      <c r="C13" s="6" t="s">
        <v>51</v>
      </c>
      <c r="D13" s="6" t="str">
        <f>"2507015616"</f>
        <v>2507015616</v>
      </c>
      <c r="E13" s="6" t="str">
        <f>"高瑞"</f>
        <v>高瑞</v>
      </c>
      <c r="F13" s="6" t="str">
        <f t="shared" si="2"/>
        <v>男</v>
      </c>
      <c r="G13" s="6" t="s">
        <v>19</v>
      </c>
      <c r="H13" s="6" t="s">
        <v>20</v>
      </c>
      <c r="I13" s="6" t="s">
        <v>58</v>
      </c>
      <c r="J13" s="6" t="s">
        <v>59</v>
      </c>
      <c r="K13" s="6">
        <v>88.4</v>
      </c>
      <c r="L13" s="6">
        <v>81.56</v>
      </c>
      <c r="M13" s="6">
        <v>84.98</v>
      </c>
      <c r="N13" s="6">
        <v>5</v>
      </c>
      <c r="O13" s="6" t="s">
        <v>30</v>
      </c>
      <c r="P13" s="6"/>
    </row>
    <row r="14" ht="24.95" customHeight="1" spans="1:16">
      <c r="A14" s="5" t="s">
        <v>60</v>
      </c>
      <c r="B14" s="6" t="str">
        <f t="shared" si="1"/>
        <v>0106</v>
      </c>
      <c r="C14" s="6" t="s">
        <v>51</v>
      </c>
      <c r="D14" s="6" t="str">
        <f>"2507014813"</f>
        <v>2507014813</v>
      </c>
      <c r="E14" s="6" t="str">
        <f>"李明馨"</f>
        <v>李明馨</v>
      </c>
      <c r="F14" s="6" t="str">
        <f t="shared" ref="F14:F18" si="3">"女"</f>
        <v>女</v>
      </c>
      <c r="G14" s="6" t="s">
        <v>19</v>
      </c>
      <c r="H14" s="6" t="s">
        <v>20</v>
      </c>
      <c r="I14" s="6" t="s">
        <v>61</v>
      </c>
      <c r="J14" s="6" t="s">
        <v>59</v>
      </c>
      <c r="K14" s="6">
        <v>90.4</v>
      </c>
      <c r="L14" s="6">
        <v>79.44</v>
      </c>
      <c r="M14" s="6">
        <v>84.92</v>
      </c>
      <c r="N14" s="6">
        <v>6</v>
      </c>
      <c r="O14" s="6" t="s">
        <v>62</v>
      </c>
      <c r="P14" s="6"/>
    </row>
    <row r="15" ht="24.95" customHeight="1" spans="1:16">
      <c r="A15" s="5" t="s">
        <v>63</v>
      </c>
      <c r="B15" s="6" t="str">
        <f t="shared" si="1"/>
        <v>0106</v>
      </c>
      <c r="C15" s="6" t="s">
        <v>51</v>
      </c>
      <c r="D15" s="6" t="str">
        <f>"2507015603"</f>
        <v>2507015603</v>
      </c>
      <c r="E15" s="6" t="str">
        <f>"桑翌博"</f>
        <v>桑翌博</v>
      </c>
      <c r="F15" s="6" t="str">
        <f t="shared" ref="F15:F19" si="4">"男"</f>
        <v>男</v>
      </c>
      <c r="G15" s="6" t="s">
        <v>19</v>
      </c>
      <c r="H15" s="6" t="s">
        <v>20</v>
      </c>
      <c r="I15" s="6" t="s">
        <v>28</v>
      </c>
      <c r="J15" s="6" t="s">
        <v>55</v>
      </c>
      <c r="K15" s="6">
        <v>82.2</v>
      </c>
      <c r="L15" s="6">
        <v>87.04</v>
      </c>
      <c r="M15" s="6">
        <v>84.62</v>
      </c>
      <c r="N15" s="6">
        <v>8</v>
      </c>
      <c r="O15" s="6" t="s">
        <v>64</v>
      </c>
      <c r="P15" s="6"/>
    </row>
    <row r="16" ht="24.95" customHeight="1" spans="1:16">
      <c r="A16" s="5" t="s">
        <v>65</v>
      </c>
      <c r="B16" s="6" t="str">
        <f t="shared" si="1"/>
        <v>0106</v>
      </c>
      <c r="C16" s="6" t="s">
        <v>51</v>
      </c>
      <c r="D16" s="6" t="str">
        <f>"2507015814"</f>
        <v>2507015814</v>
      </c>
      <c r="E16" s="6" t="str">
        <f>"蔡耀"</f>
        <v>蔡耀</v>
      </c>
      <c r="F16" s="6" t="str">
        <f t="shared" si="4"/>
        <v>男</v>
      </c>
      <c r="G16" s="6" t="s">
        <v>19</v>
      </c>
      <c r="H16" s="6" t="s">
        <v>20</v>
      </c>
      <c r="I16" s="6" t="s">
        <v>66</v>
      </c>
      <c r="J16" s="6" t="s">
        <v>59</v>
      </c>
      <c r="K16" s="6">
        <v>83.7</v>
      </c>
      <c r="L16" s="6">
        <v>85.32</v>
      </c>
      <c r="M16" s="6">
        <v>84.51</v>
      </c>
      <c r="N16" s="6">
        <v>9</v>
      </c>
      <c r="O16" s="6" t="s">
        <v>47</v>
      </c>
      <c r="P16" s="6"/>
    </row>
    <row r="17" ht="24.95" customHeight="1" spans="1:16">
      <c r="A17" s="5" t="s">
        <v>67</v>
      </c>
      <c r="B17" s="6" t="str">
        <f t="shared" si="1"/>
        <v>0106</v>
      </c>
      <c r="C17" s="6" t="s">
        <v>51</v>
      </c>
      <c r="D17" s="6" t="str">
        <f>"2507014824"</f>
        <v>2507014824</v>
      </c>
      <c r="E17" s="6" t="s">
        <v>68</v>
      </c>
      <c r="F17" s="6" t="str">
        <f t="shared" si="3"/>
        <v>女</v>
      </c>
      <c r="G17" s="6" t="s">
        <v>19</v>
      </c>
      <c r="H17" s="6" t="s">
        <v>20</v>
      </c>
      <c r="I17" s="6" t="s">
        <v>28</v>
      </c>
      <c r="J17" s="6" t="s">
        <v>69</v>
      </c>
      <c r="K17" s="6">
        <v>86.2</v>
      </c>
      <c r="L17" s="6">
        <v>82.66</v>
      </c>
      <c r="M17" s="6">
        <v>84.43</v>
      </c>
      <c r="N17" s="6">
        <v>10</v>
      </c>
      <c r="O17" s="6" t="s">
        <v>70</v>
      </c>
      <c r="P17" s="6"/>
    </row>
    <row r="18" ht="24.95" customHeight="1" spans="1:16">
      <c r="A18" s="5" t="s">
        <v>71</v>
      </c>
      <c r="B18" s="6" t="str">
        <f t="shared" ref="B18:B21" si="5">"0107"</f>
        <v>0107</v>
      </c>
      <c r="C18" s="6" t="s">
        <v>72</v>
      </c>
      <c r="D18" s="6" t="str">
        <f>"2507017704"</f>
        <v>2507017704</v>
      </c>
      <c r="E18" s="6" t="str">
        <f>"成笑笑"</f>
        <v>成笑笑</v>
      </c>
      <c r="F18" s="6" t="str">
        <f t="shared" si="3"/>
        <v>女</v>
      </c>
      <c r="G18" s="6" t="s">
        <v>19</v>
      </c>
      <c r="H18" s="6" t="s">
        <v>20</v>
      </c>
      <c r="I18" s="6" t="s">
        <v>73</v>
      </c>
      <c r="J18" s="6" t="s">
        <v>74</v>
      </c>
      <c r="K18" s="6">
        <v>89.4</v>
      </c>
      <c r="L18" s="6">
        <v>88.28</v>
      </c>
      <c r="M18" s="6">
        <v>88.84</v>
      </c>
      <c r="N18" s="6">
        <v>1</v>
      </c>
      <c r="O18" s="6" t="s">
        <v>39</v>
      </c>
      <c r="P18" s="6"/>
    </row>
    <row r="19" ht="24.95" customHeight="1" spans="1:16">
      <c r="A19" s="5" t="s">
        <v>75</v>
      </c>
      <c r="B19" s="6" t="str">
        <f t="shared" si="5"/>
        <v>0107</v>
      </c>
      <c r="C19" s="6" t="s">
        <v>72</v>
      </c>
      <c r="D19" s="6" t="str">
        <f>"2507017629"</f>
        <v>2507017629</v>
      </c>
      <c r="E19" s="6" t="str">
        <f>"谷玉帅"</f>
        <v>谷玉帅</v>
      </c>
      <c r="F19" s="6" t="str">
        <f t="shared" si="4"/>
        <v>男</v>
      </c>
      <c r="G19" s="6" t="s">
        <v>19</v>
      </c>
      <c r="H19" s="6" t="s">
        <v>20</v>
      </c>
      <c r="I19" s="6" t="s">
        <v>76</v>
      </c>
      <c r="J19" s="6" t="s">
        <v>77</v>
      </c>
      <c r="K19" s="6">
        <v>87.8</v>
      </c>
      <c r="L19" s="6">
        <v>88.3</v>
      </c>
      <c r="M19" s="6">
        <v>88.05</v>
      </c>
      <c r="N19" s="6">
        <v>2</v>
      </c>
      <c r="O19" s="6" t="s">
        <v>78</v>
      </c>
      <c r="P19" s="6"/>
    </row>
    <row r="20" ht="24.95" customHeight="1" spans="1:16">
      <c r="A20" s="5" t="s">
        <v>79</v>
      </c>
      <c r="B20" s="6" t="str">
        <f t="shared" si="5"/>
        <v>0107</v>
      </c>
      <c r="C20" s="6" t="s">
        <v>72</v>
      </c>
      <c r="D20" s="6" t="str">
        <f>"2507017219"</f>
        <v>2507017219</v>
      </c>
      <c r="E20" s="6" t="str">
        <f>"米雪纯"</f>
        <v>米雪纯</v>
      </c>
      <c r="F20" s="6" t="str">
        <f t="shared" ref="F20:F27" si="6">"女"</f>
        <v>女</v>
      </c>
      <c r="G20" s="6" t="s">
        <v>80</v>
      </c>
      <c r="H20" s="6" t="s">
        <v>81</v>
      </c>
      <c r="I20" s="6" t="s">
        <v>82</v>
      </c>
      <c r="J20" s="6" t="s">
        <v>83</v>
      </c>
      <c r="K20" s="6">
        <v>87.2</v>
      </c>
      <c r="L20" s="6">
        <v>88.82</v>
      </c>
      <c r="M20" s="6">
        <v>88.01</v>
      </c>
      <c r="N20" s="6">
        <v>3</v>
      </c>
      <c r="O20" s="6" t="s">
        <v>35</v>
      </c>
      <c r="P20" s="6"/>
    </row>
    <row r="21" ht="24.95" customHeight="1" spans="1:16">
      <c r="A21" s="5" t="s">
        <v>84</v>
      </c>
      <c r="B21" s="6" t="str">
        <f t="shared" si="5"/>
        <v>0107</v>
      </c>
      <c r="C21" s="6" t="s">
        <v>72</v>
      </c>
      <c r="D21" s="6" t="str">
        <f>"2507018305"</f>
        <v>2507018305</v>
      </c>
      <c r="E21" s="6" t="str">
        <f>"徐秋月"</f>
        <v>徐秋月</v>
      </c>
      <c r="F21" s="6" t="str">
        <f t="shared" si="6"/>
        <v>女</v>
      </c>
      <c r="G21" s="6" t="s">
        <v>19</v>
      </c>
      <c r="H21" s="6" t="s">
        <v>20</v>
      </c>
      <c r="I21" s="6" t="s">
        <v>85</v>
      </c>
      <c r="J21" s="6" t="s">
        <v>77</v>
      </c>
      <c r="K21" s="6">
        <v>90</v>
      </c>
      <c r="L21" s="6">
        <v>84.6</v>
      </c>
      <c r="M21" s="6">
        <v>87.3</v>
      </c>
      <c r="N21" s="6">
        <v>4</v>
      </c>
      <c r="O21" s="6" t="s">
        <v>86</v>
      </c>
      <c r="P21" s="6"/>
    </row>
    <row r="22" ht="24.95" customHeight="1" spans="1:16">
      <c r="A22" s="5" t="s">
        <v>87</v>
      </c>
      <c r="B22" s="6" t="str">
        <f>"0108"</f>
        <v>0108</v>
      </c>
      <c r="C22" s="6" t="s">
        <v>88</v>
      </c>
      <c r="D22" s="6" t="str">
        <f>"2507018709"</f>
        <v>2507018709</v>
      </c>
      <c r="E22" s="6" t="str">
        <f>"王徐旭"</f>
        <v>王徐旭</v>
      </c>
      <c r="F22" s="6" t="str">
        <f>"男"</f>
        <v>男</v>
      </c>
      <c r="G22" s="6" t="s">
        <v>19</v>
      </c>
      <c r="H22" s="6" t="s">
        <v>20</v>
      </c>
      <c r="I22" s="6" t="s">
        <v>89</v>
      </c>
      <c r="J22" s="6" t="s">
        <v>90</v>
      </c>
      <c r="K22" s="6">
        <v>85</v>
      </c>
      <c r="L22" s="6">
        <v>82.26</v>
      </c>
      <c r="M22" s="6">
        <v>83.63</v>
      </c>
      <c r="N22" s="6">
        <v>1</v>
      </c>
      <c r="O22" s="6" t="s">
        <v>91</v>
      </c>
      <c r="P22" s="6"/>
    </row>
    <row r="23" ht="24.95" customHeight="1" spans="1:16">
      <c r="A23" s="5" t="s">
        <v>92</v>
      </c>
      <c r="B23" s="6" t="str">
        <f>"0108"</f>
        <v>0108</v>
      </c>
      <c r="C23" s="6" t="s">
        <v>88</v>
      </c>
      <c r="D23" s="6" t="str">
        <f>"2507018610"</f>
        <v>2507018610</v>
      </c>
      <c r="E23" s="6" t="str">
        <f>"路雅棋"</f>
        <v>路雅棋</v>
      </c>
      <c r="F23" s="6" t="str">
        <f t="shared" si="6"/>
        <v>女</v>
      </c>
      <c r="G23" s="6" t="s">
        <v>19</v>
      </c>
      <c r="H23" s="6" t="s">
        <v>20</v>
      </c>
      <c r="I23" s="6" t="s">
        <v>93</v>
      </c>
      <c r="J23" s="6" t="s">
        <v>94</v>
      </c>
      <c r="K23" s="6">
        <v>80.9</v>
      </c>
      <c r="L23" s="6">
        <v>84.08</v>
      </c>
      <c r="M23" s="6">
        <v>82.49</v>
      </c>
      <c r="N23" s="6">
        <v>2</v>
      </c>
      <c r="O23" s="6" t="s">
        <v>91</v>
      </c>
      <c r="P23" s="6"/>
    </row>
    <row r="24" ht="24.95" customHeight="1" spans="1:16">
      <c r="A24" s="5" t="s">
        <v>95</v>
      </c>
      <c r="B24" s="6" t="str">
        <f>"0118"</f>
        <v>0118</v>
      </c>
      <c r="C24" s="6" t="s">
        <v>96</v>
      </c>
      <c r="D24" s="6" t="str">
        <f>"2507011517"</f>
        <v>2507011517</v>
      </c>
      <c r="E24" s="6" t="str">
        <f>"孟露"</f>
        <v>孟露</v>
      </c>
      <c r="F24" s="6" t="str">
        <f t="shared" si="6"/>
        <v>女</v>
      </c>
      <c r="G24" s="6" t="s">
        <v>19</v>
      </c>
      <c r="H24" s="6" t="s">
        <v>20</v>
      </c>
      <c r="I24" s="6" t="s">
        <v>97</v>
      </c>
      <c r="J24" s="6" t="s">
        <v>98</v>
      </c>
      <c r="K24" s="6">
        <v>88.5</v>
      </c>
      <c r="L24" s="6">
        <v>82.14</v>
      </c>
      <c r="M24" s="6">
        <v>85.32</v>
      </c>
      <c r="N24" s="6">
        <v>1</v>
      </c>
      <c r="O24" s="6" t="s">
        <v>99</v>
      </c>
      <c r="P24" s="6"/>
    </row>
    <row r="25" ht="24.95" customHeight="1" spans="1:16">
      <c r="A25" s="5" t="s">
        <v>100</v>
      </c>
      <c r="B25" s="6" t="str">
        <f>"0119"</f>
        <v>0119</v>
      </c>
      <c r="C25" s="6" t="s">
        <v>101</v>
      </c>
      <c r="D25" s="6" t="str">
        <f>"2507012424"</f>
        <v>2507012424</v>
      </c>
      <c r="E25" s="6" t="str">
        <f>"刘思宇"</f>
        <v>刘思宇</v>
      </c>
      <c r="F25" s="6" t="str">
        <f t="shared" si="6"/>
        <v>女</v>
      </c>
      <c r="G25" s="6" t="s">
        <v>19</v>
      </c>
      <c r="H25" s="6" t="s">
        <v>20</v>
      </c>
      <c r="I25" s="6" t="s">
        <v>102</v>
      </c>
      <c r="J25" s="6" t="s">
        <v>103</v>
      </c>
      <c r="K25" s="6">
        <v>62.5</v>
      </c>
      <c r="L25" s="6">
        <v>88.74</v>
      </c>
      <c r="M25" s="6">
        <v>75.62</v>
      </c>
      <c r="N25" s="6">
        <v>1</v>
      </c>
      <c r="O25" s="6" t="s">
        <v>99</v>
      </c>
      <c r="P25" s="6"/>
    </row>
    <row r="26" ht="24.95" customHeight="1" spans="1:16">
      <c r="A26" s="5" t="s">
        <v>104</v>
      </c>
      <c r="B26" s="6" t="str">
        <f>"0120"</f>
        <v>0120</v>
      </c>
      <c r="C26" s="6" t="s">
        <v>105</v>
      </c>
      <c r="D26" s="6" t="str">
        <f>"2507013214"</f>
        <v>2507013214</v>
      </c>
      <c r="E26" s="6" t="str">
        <f>"景向心"</f>
        <v>景向心</v>
      </c>
      <c r="F26" s="6" t="str">
        <f t="shared" si="6"/>
        <v>女</v>
      </c>
      <c r="G26" s="6" t="s">
        <v>19</v>
      </c>
      <c r="H26" s="6" t="s">
        <v>20</v>
      </c>
      <c r="I26" s="6" t="s">
        <v>106</v>
      </c>
      <c r="J26" s="6" t="s">
        <v>107</v>
      </c>
      <c r="K26" s="6">
        <v>69.8</v>
      </c>
      <c r="L26" s="6">
        <v>84.62</v>
      </c>
      <c r="M26" s="6">
        <v>77.21</v>
      </c>
      <c r="N26" s="6">
        <v>2</v>
      </c>
      <c r="O26" s="6" t="s">
        <v>99</v>
      </c>
      <c r="P26" s="6"/>
    </row>
    <row r="27" ht="24.95" customHeight="1" spans="1:16">
      <c r="A27" s="5" t="s">
        <v>108</v>
      </c>
      <c r="B27" s="6" t="str">
        <f>"0120"</f>
        <v>0120</v>
      </c>
      <c r="C27" s="6" t="s">
        <v>105</v>
      </c>
      <c r="D27" s="6" t="str">
        <f>"2507013328"</f>
        <v>2507013328</v>
      </c>
      <c r="E27" s="6" t="str">
        <f>"高令令"</f>
        <v>高令令</v>
      </c>
      <c r="F27" s="6" t="str">
        <f t="shared" si="6"/>
        <v>女</v>
      </c>
      <c r="G27" s="6" t="s">
        <v>19</v>
      </c>
      <c r="H27" s="6" t="s">
        <v>20</v>
      </c>
      <c r="I27" s="6" t="s">
        <v>109</v>
      </c>
      <c r="J27" s="6" t="s">
        <v>110</v>
      </c>
      <c r="K27" s="6">
        <v>66</v>
      </c>
      <c r="L27" s="6">
        <v>85.7</v>
      </c>
      <c r="M27" s="6">
        <v>75.85</v>
      </c>
      <c r="N27" s="6">
        <v>3</v>
      </c>
      <c r="O27" s="6" t="s">
        <v>99</v>
      </c>
      <c r="P27" s="6"/>
    </row>
    <row r="28" ht="24.95" customHeight="1" spans="1:16">
      <c r="A28" s="5" t="s">
        <v>111</v>
      </c>
      <c r="B28" s="6" t="str">
        <f>"0121"</f>
        <v>0121</v>
      </c>
      <c r="C28" s="6" t="s">
        <v>112</v>
      </c>
      <c r="D28" s="6" t="str">
        <f>"2507019018"</f>
        <v>2507019018</v>
      </c>
      <c r="E28" s="6" t="str">
        <f>"马晓伟"</f>
        <v>马晓伟</v>
      </c>
      <c r="F28" s="6" t="str">
        <f>"男"</f>
        <v>男</v>
      </c>
      <c r="G28" s="6" t="s">
        <v>19</v>
      </c>
      <c r="H28" s="6" t="s">
        <v>20</v>
      </c>
      <c r="I28" s="6" t="s">
        <v>113</v>
      </c>
      <c r="J28" s="6" t="s">
        <v>114</v>
      </c>
      <c r="K28" s="6">
        <v>70.5</v>
      </c>
      <c r="L28" s="6">
        <v>84.12</v>
      </c>
      <c r="M28" s="6">
        <v>77.31</v>
      </c>
      <c r="N28" s="6">
        <v>1</v>
      </c>
      <c r="O28" s="6" t="s">
        <v>99</v>
      </c>
      <c r="P28" s="6"/>
    </row>
    <row r="29" ht="38.1" customHeight="1"/>
  </sheetData>
  <mergeCells count="1">
    <mergeCell ref="A1:P1"/>
  </mergeCells>
  <printOptions horizontalCentered="1"/>
  <pageMargins left="0.251388888888889" right="0.251388888888889" top="0.751388888888889" bottom="0.751388888888889" header="0.298611111111111" footer="0.298611111111111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2025-08-21T09:52:00Z</dcterms:created>
  <dcterms:modified xsi:type="dcterms:W3CDTF">2025-08-22T09:46:44Z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024FA34676CF424FAFA923F1F857FA0F_13</vt:lpwstr>
  </property>
  <property fmtid="{D5CDD505-2E9C-101B-9397-08002B2CF9AE}" pid="3" name="KSOProductBuildVer">
    <vt:lpwstr>2052-12.1.0.21915</vt:lpwstr>
  </property>
</Properties>
</file>